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ín Campa\Desktop\"/>
    </mc:Choice>
  </mc:AlternateContent>
  <bookViews>
    <workbookView xWindow="0" yWindow="0" windowWidth="18765" windowHeight="7590" tabRatio="768"/>
  </bookViews>
  <sheets>
    <sheet name="MIR" sheetId="14" r:id="rId1"/>
    <sheet name="FIN" sheetId="61" r:id="rId2"/>
    <sheet name="PROPOSITO" sheetId="62" r:id="rId3"/>
    <sheet name="COMPONENTE 1" sheetId="40" r:id="rId4"/>
    <sheet name="ACT 1.1" sheetId="41" r:id="rId5"/>
    <sheet name="ACT 1.2" sheetId="60" r:id="rId6"/>
    <sheet name="COMPONENTE 2" sheetId="63" r:id="rId7"/>
    <sheet name="ACT 2.1" sheetId="64" r:id="rId8"/>
    <sheet name="ACT 2.2" sheetId="65" r:id="rId9"/>
    <sheet name="ACT 2.3" sheetId="66" r:id="rId10"/>
    <sheet name="ACT 2.4" sheetId="67" r:id="rId11"/>
    <sheet name="ACT 2.5" sheetId="68" r:id="rId12"/>
    <sheet name="ACT 2.6" sheetId="69" r:id="rId13"/>
    <sheet name="ACT 2.7" sheetId="70" r:id="rId14"/>
    <sheet name="ACT 2.8" sheetId="71" r:id="rId15"/>
    <sheet name="ACT 2.9" sheetId="72" r:id="rId16"/>
  </sheets>
  <definedNames>
    <definedName name="_xlnm.Print_Area" localSheetId="4">'ACT 1.1'!$A$1:$Q$35</definedName>
    <definedName name="_xlnm.Print_Area" localSheetId="5">'ACT 1.2'!$A$1:$Q$35</definedName>
    <definedName name="_xlnm.Print_Area" localSheetId="7">'ACT 2.1'!$A$1:$Q$35</definedName>
    <definedName name="_xlnm.Print_Area" localSheetId="8">'ACT 2.2'!$A$1:$Q$35</definedName>
    <definedName name="_xlnm.Print_Area" localSheetId="9">'ACT 2.3'!$A$1:$Q$35</definedName>
    <definedName name="_xlnm.Print_Area" localSheetId="10">'ACT 2.4'!$A$1:$Q$35</definedName>
    <definedName name="_xlnm.Print_Area" localSheetId="11">'ACT 2.5'!$A$1:$Q$35</definedName>
    <definedName name="_xlnm.Print_Area" localSheetId="12">'ACT 2.6'!$A$1:$Q$35</definedName>
    <definedName name="_xlnm.Print_Area" localSheetId="13">'ACT 2.7'!$A$1:$Q$35</definedName>
    <definedName name="_xlnm.Print_Area" localSheetId="14">'ACT 2.8'!$A$1:$Q$35</definedName>
    <definedName name="_xlnm.Print_Area" localSheetId="15">'ACT 2.9'!$A$1:$Q$35</definedName>
    <definedName name="_xlnm.Print_Area" localSheetId="3">'COMPONENTE 1'!$A$1:$Q$35</definedName>
    <definedName name="_xlnm.Print_Area" localSheetId="6">'COMPONENTE 2'!$A$1:$Q$35</definedName>
    <definedName name="_xlnm.Print_Area" localSheetId="1">FIN!$A$1:$Q$30</definedName>
    <definedName name="_xlnm.Print_Area" localSheetId="0">MIR!$A$1:$L$32</definedName>
    <definedName name="_xlnm.Print_Area" localSheetId="2">PROPOSITO!$A$1:$Q$30</definedName>
    <definedName name="_xlnm.Print_Titles" localSheetId="4">'ACT 1.1'!$1:$1</definedName>
    <definedName name="_xlnm.Print_Titles" localSheetId="5">'ACT 1.2'!$1:$1</definedName>
    <definedName name="_xlnm.Print_Titles" localSheetId="7">'ACT 2.1'!$1:$1</definedName>
    <definedName name="_xlnm.Print_Titles" localSheetId="8">'ACT 2.2'!$1:$1</definedName>
    <definedName name="_xlnm.Print_Titles" localSheetId="9">'ACT 2.3'!$1:$1</definedName>
    <definedName name="_xlnm.Print_Titles" localSheetId="10">'ACT 2.4'!$1:$1</definedName>
    <definedName name="_xlnm.Print_Titles" localSheetId="11">'ACT 2.5'!$1:$1</definedName>
    <definedName name="_xlnm.Print_Titles" localSheetId="12">'ACT 2.6'!$1:$1</definedName>
    <definedName name="_xlnm.Print_Titles" localSheetId="13">'ACT 2.7'!$1:$1</definedName>
    <definedName name="_xlnm.Print_Titles" localSheetId="14">'ACT 2.8'!$1:$1</definedName>
    <definedName name="_xlnm.Print_Titles" localSheetId="15">'ACT 2.9'!$1:$1</definedName>
    <definedName name="_xlnm.Print_Titles" localSheetId="3">'COMPONENTE 1'!$1:$1</definedName>
    <definedName name="_xlnm.Print_Titles" localSheetId="6">'COMPONENTE 2'!$1:$1</definedName>
    <definedName name="_xlnm.Print_Titles" localSheetId="1">FIN!$1:$1</definedName>
    <definedName name="_xlnm.Print_Titles" localSheetId="0">MIR!$7:$9</definedName>
    <definedName name="_xlnm.Print_Titles" localSheetId="2">PROPOSITO!$1:$1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" i="64" l="1"/>
  <c r="N24" i="41"/>
  <c r="L23" i="72"/>
  <c r="M23" i="72" s="1"/>
  <c r="K23" i="72"/>
  <c r="L23" i="71"/>
  <c r="M23" i="71" s="1"/>
  <c r="K23" i="71"/>
  <c r="L23" i="70"/>
  <c r="M23" i="70" s="1"/>
  <c r="K23" i="70"/>
  <c r="L23" i="69"/>
  <c r="M23" i="69" s="1"/>
  <c r="K23" i="69"/>
  <c r="L23" i="68"/>
  <c r="M23" i="68" s="1"/>
  <c r="K23" i="68"/>
  <c r="L23" i="67"/>
  <c r="M23" i="67" s="1"/>
  <c r="K23" i="67"/>
  <c r="J23" i="66"/>
  <c r="K23" i="66" s="1"/>
  <c r="L23" i="66" s="1"/>
  <c r="M23" i="66" s="1"/>
  <c r="J23" i="65"/>
  <c r="K23" i="65" s="1"/>
  <c r="L23" i="65" s="1"/>
  <c r="M23" i="65" s="1"/>
  <c r="J23" i="60"/>
  <c r="K23" i="60" s="1"/>
  <c r="L23" i="60" s="1"/>
  <c r="M23" i="60" s="1"/>
  <c r="L23" i="41"/>
  <c r="M23" i="41" s="1"/>
  <c r="K23" i="41"/>
  <c r="M23" i="40" l="1"/>
  <c r="J24" i="63" l="1"/>
  <c r="K24" i="62" l="1"/>
  <c r="L24" i="62" s="1"/>
  <c r="M23" i="62"/>
  <c r="L23" i="62"/>
  <c r="N23" i="62" s="1"/>
  <c r="K23" i="62"/>
  <c r="K24" i="41"/>
  <c r="L24" i="41" s="1"/>
  <c r="M24" i="41" s="1"/>
  <c r="J24" i="60"/>
  <c r="K24" i="60" s="1"/>
  <c r="L24" i="60" s="1"/>
  <c r="M24" i="60" s="1"/>
  <c r="M24" i="62" l="1"/>
  <c r="N24" i="62" s="1"/>
  <c r="K24" i="72"/>
  <c r="L24" i="72" s="1"/>
  <c r="M24" i="72" s="1"/>
  <c r="L24" i="71"/>
  <c r="M24" i="71" s="1"/>
  <c r="K24" i="71"/>
  <c r="K24" i="68"/>
  <c r="L24" i="68" s="1"/>
  <c r="M24" i="68" s="1"/>
  <c r="K24" i="70"/>
  <c r="L24" i="70" s="1"/>
  <c r="M24" i="70" s="1"/>
  <c r="J25" i="70"/>
  <c r="L24" i="69"/>
  <c r="M24" i="69" s="1"/>
  <c r="K24" i="69"/>
  <c r="K24" i="67"/>
  <c r="L24" i="67" s="1"/>
  <c r="M24" i="67" s="1"/>
  <c r="K24" i="66"/>
  <c r="L24" i="66" s="1"/>
  <c r="J24" i="66"/>
  <c r="K24" i="65"/>
  <c r="L24" i="65" s="1"/>
  <c r="M24" i="65" s="1"/>
  <c r="J24" i="65"/>
  <c r="K25" i="64"/>
  <c r="M24" i="66" l="1"/>
  <c r="L25" i="66"/>
  <c r="M25" i="40"/>
  <c r="M25" i="62"/>
  <c r="D17" i="72" l="1"/>
  <c r="P16" i="72"/>
  <c r="D12" i="72"/>
  <c r="M25" i="72"/>
  <c r="L25" i="72"/>
  <c r="K25" i="72"/>
  <c r="J25" i="72"/>
  <c r="N24" i="72"/>
  <c r="N23" i="72"/>
  <c r="F8" i="72"/>
  <c r="P7" i="72"/>
  <c r="K7" i="72"/>
  <c r="J7" i="72"/>
  <c r="B7" i="72"/>
  <c r="A7" i="72"/>
  <c r="D17" i="71"/>
  <c r="P16" i="71"/>
  <c r="D12" i="71"/>
  <c r="M25" i="71"/>
  <c r="L25" i="71"/>
  <c r="K25" i="71"/>
  <c r="J25" i="71"/>
  <c r="N24" i="71"/>
  <c r="N23" i="71"/>
  <c r="F8" i="71"/>
  <c r="P7" i="71"/>
  <c r="K7" i="71"/>
  <c r="J7" i="71"/>
  <c r="B7" i="71"/>
  <c r="A7" i="71"/>
  <c r="D17" i="70"/>
  <c r="P16" i="70"/>
  <c r="D12" i="70"/>
  <c r="M25" i="70"/>
  <c r="L25" i="70"/>
  <c r="K25" i="70"/>
  <c r="N24" i="70"/>
  <c r="N23" i="70"/>
  <c r="F8" i="70"/>
  <c r="P7" i="70"/>
  <c r="K7" i="70"/>
  <c r="J7" i="70"/>
  <c r="B7" i="70"/>
  <c r="A7" i="70"/>
  <c r="D17" i="69"/>
  <c r="P16" i="69"/>
  <c r="D12" i="69"/>
  <c r="M25" i="69"/>
  <c r="L25" i="69"/>
  <c r="K25" i="69"/>
  <c r="J25" i="69"/>
  <c r="N24" i="69"/>
  <c r="N23" i="69"/>
  <c r="F8" i="69"/>
  <c r="P7" i="69"/>
  <c r="K7" i="69"/>
  <c r="J7" i="69"/>
  <c r="B7" i="69"/>
  <c r="A7" i="69"/>
  <c r="D17" i="68"/>
  <c r="P16" i="68"/>
  <c r="D12" i="68"/>
  <c r="M25" i="68"/>
  <c r="L25" i="68"/>
  <c r="K25" i="68"/>
  <c r="J25" i="68"/>
  <c r="N24" i="68"/>
  <c r="N23" i="68"/>
  <c r="F8" i="68"/>
  <c r="P7" i="68"/>
  <c r="K7" i="68"/>
  <c r="J7" i="68"/>
  <c r="B7" i="68"/>
  <c r="A7" i="68"/>
  <c r="N25" i="68" l="1"/>
  <c r="N25" i="70"/>
  <c r="N25" i="72"/>
  <c r="N25" i="71"/>
  <c r="N25" i="69"/>
  <c r="D17" i="67"/>
  <c r="P16" i="67"/>
  <c r="D12" i="67"/>
  <c r="M25" i="67"/>
  <c r="L25" i="67"/>
  <c r="K25" i="67"/>
  <c r="J25" i="67"/>
  <c r="N24" i="67"/>
  <c r="N23" i="67"/>
  <c r="N25" i="67" s="1"/>
  <c r="F8" i="67"/>
  <c r="P7" i="67"/>
  <c r="K7" i="67"/>
  <c r="J7" i="67"/>
  <c r="B7" i="67"/>
  <c r="A7" i="67"/>
  <c r="D17" i="66"/>
  <c r="P16" i="66"/>
  <c r="D12" i="66"/>
  <c r="M25" i="66"/>
  <c r="K25" i="66"/>
  <c r="J25" i="66"/>
  <c r="N24" i="66"/>
  <c r="N23" i="66"/>
  <c r="F8" i="66"/>
  <c r="P7" i="66"/>
  <c r="K7" i="66"/>
  <c r="J7" i="66"/>
  <c r="B7" i="66"/>
  <c r="A7" i="66"/>
  <c r="D17" i="65"/>
  <c r="P16" i="65"/>
  <c r="D12" i="65"/>
  <c r="M25" i="65"/>
  <c r="L25" i="65"/>
  <c r="K25" i="65"/>
  <c r="J25" i="65"/>
  <c r="N24" i="65"/>
  <c r="N23" i="65"/>
  <c r="F8" i="65"/>
  <c r="P7" i="65"/>
  <c r="K7" i="65"/>
  <c r="J7" i="65"/>
  <c r="B7" i="65"/>
  <c r="A7" i="65"/>
  <c r="D17" i="64"/>
  <c r="P16" i="64"/>
  <c r="D12" i="64"/>
  <c r="M25" i="64"/>
  <c r="L25" i="64"/>
  <c r="J25" i="64"/>
  <c r="N24" i="64"/>
  <c r="F8" i="64"/>
  <c r="P7" i="64"/>
  <c r="K7" i="64"/>
  <c r="J7" i="64"/>
  <c r="B7" i="64"/>
  <c r="A7" i="64"/>
  <c r="D17" i="63"/>
  <c r="P16" i="63"/>
  <c r="D12" i="63"/>
  <c r="M25" i="63"/>
  <c r="L25" i="63"/>
  <c r="K25" i="63"/>
  <c r="J25" i="63"/>
  <c r="N23" i="63"/>
  <c r="N25" i="63" s="1"/>
  <c r="F8" i="63"/>
  <c r="P7" i="63"/>
  <c r="K7" i="63"/>
  <c r="J7" i="63"/>
  <c r="B7" i="63"/>
  <c r="A7" i="63"/>
  <c r="N25" i="66" l="1"/>
  <c r="N25" i="65"/>
  <c r="N25" i="64"/>
  <c r="D17" i="60"/>
  <c r="P16" i="60"/>
  <c r="D12" i="60"/>
  <c r="D17" i="40"/>
  <c r="P16" i="40"/>
  <c r="D12" i="40"/>
  <c r="P16" i="61"/>
  <c r="D17" i="61"/>
  <c r="D17" i="41"/>
  <c r="P16" i="41"/>
  <c r="D12" i="41"/>
  <c r="D17" i="62" l="1"/>
  <c r="P16" i="62"/>
  <c r="N25" i="62" l="1"/>
  <c r="D12" i="61"/>
  <c r="D12" i="62"/>
  <c r="F8" i="61"/>
  <c r="F8" i="62"/>
  <c r="F8" i="60"/>
  <c r="P7" i="61"/>
  <c r="P7" i="62"/>
  <c r="P7" i="60"/>
  <c r="K7" i="62"/>
  <c r="K7" i="61"/>
  <c r="K7" i="41"/>
  <c r="J7" i="62"/>
  <c r="J7" i="61"/>
  <c r="J7" i="40"/>
  <c r="A7" i="62"/>
  <c r="A7" i="61"/>
  <c r="A7" i="40"/>
  <c r="B7" i="61"/>
  <c r="B7" i="62"/>
  <c r="B7" i="40"/>
  <c r="M25" i="61"/>
  <c r="N24" i="61"/>
  <c r="N23" i="61"/>
  <c r="N25" i="61" s="1"/>
  <c r="J25" i="60" l="1"/>
  <c r="K25" i="60"/>
  <c r="L25" i="60"/>
  <c r="J25" i="41"/>
  <c r="K25" i="41"/>
  <c r="L25" i="41"/>
  <c r="K7" i="60"/>
  <c r="J7" i="60"/>
  <c r="B7" i="60"/>
  <c r="A7" i="60"/>
  <c r="P7" i="41"/>
  <c r="J7" i="41"/>
  <c r="B7" i="41"/>
  <c r="A7" i="41"/>
  <c r="P7" i="40"/>
  <c r="K7" i="40"/>
  <c r="N23" i="41" l="1"/>
  <c r="N25" i="41" s="1"/>
  <c r="N23" i="40" l="1"/>
  <c r="N25" i="40" l="1"/>
  <c r="M25" i="60"/>
  <c r="N24" i="60"/>
  <c r="N23" i="60"/>
  <c r="M25" i="41"/>
  <c r="N25" i="60" l="1"/>
  <c r="F8" i="41"/>
  <c r="F8" i="40"/>
</calcChain>
</file>

<file path=xl/sharedStrings.xml><?xml version="1.0" encoding="utf-8"?>
<sst xmlns="http://schemas.openxmlformats.org/spreadsheetml/2006/main" count="880" uniqueCount="190">
  <si>
    <t xml:space="preserve">DATOS DEL PROGRAMA </t>
  </si>
  <si>
    <t>Clave</t>
  </si>
  <si>
    <t>Nombre</t>
  </si>
  <si>
    <t>Número</t>
  </si>
  <si>
    <t>NIVEL</t>
  </si>
  <si>
    <t>OBJETIVOS</t>
  </si>
  <si>
    <t>INDICADORES</t>
  </si>
  <si>
    <t>Método de cálculo</t>
  </si>
  <si>
    <t>Fin</t>
  </si>
  <si>
    <t>Unidad responsable (Dependencia u Organismo)</t>
  </si>
  <si>
    <t>Eje Rector del PMD</t>
  </si>
  <si>
    <t>Elaboró</t>
  </si>
  <si>
    <t>Revisó y valido</t>
  </si>
  <si>
    <t>Objetivo estratégico del Programa</t>
  </si>
  <si>
    <t>DATOS DEL INDICADOR</t>
  </si>
  <si>
    <t>Dimensión a medir</t>
  </si>
  <si>
    <t>Interpretación</t>
  </si>
  <si>
    <t>Unidad de medida</t>
  </si>
  <si>
    <t>Línea base</t>
  </si>
  <si>
    <t>Sentido del indicador</t>
  </si>
  <si>
    <t>Tipo de indicador</t>
  </si>
  <si>
    <t>Nivel del objetivo de la MIR a que corresponde</t>
  </si>
  <si>
    <t>Descripción del Objetivo</t>
  </si>
  <si>
    <t>METAS DEL INDICADOR</t>
  </si>
  <si>
    <t>Variables del indicador</t>
  </si>
  <si>
    <t>U. de medida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</si>
  <si>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</si>
  <si>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</si>
  <si>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</si>
  <si>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</si>
  <si>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</si>
  <si>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</si>
  <si>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</si>
  <si>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</si>
  <si>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MEDIOS DE VERIFICACIÓN</t>
  </si>
  <si>
    <t>SUPUESTOS</t>
  </si>
  <si>
    <t>Frecuencia de medición</t>
  </si>
  <si>
    <t>Actividad 1.1</t>
  </si>
  <si>
    <t>Eficacia</t>
  </si>
  <si>
    <t>Porcentaje</t>
  </si>
  <si>
    <t>NA</t>
  </si>
  <si>
    <t>Ascendente</t>
  </si>
  <si>
    <t>Estrategico</t>
  </si>
  <si>
    <t>Metas</t>
  </si>
  <si>
    <t>Acumulable</t>
  </si>
  <si>
    <t>Gestión</t>
  </si>
  <si>
    <t xml:space="preserve">Porcentaje   </t>
  </si>
  <si>
    <t xml:space="preserve">Porcentaje  </t>
  </si>
  <si>
    <t>Propósito = Programa P.</t>
  </si>
  <si>
    <t>Componente 1 = Subprograma</t>
  </si>
  <si>
    <t>Objetivo estratégico del fondo federal</t>
  </si>
  <si>
    <t>Trimestral</t>
  </si>
  <si>
    <t>IDENTIFICACIÓN DEL FONDO FEDERAL</t>
  </si>
  <si>
    <t>FONDO DE APORTACIONES PARA EL FORTALECIMIENTO DE LOS MUNICIPIOS Y DE LAS DEMARCACIONES TERRITORIALES DEMARCACIONES TERRITORIALES DE LA CIUDAD DE MÉXICO</t>
  </si>
  <si>
    <t>Necesidades de seguridad pública atendidas.</t>
  </si>
  <si>
    <t>El recurso federal programado para atender necesidades de Seguridad Pública, fue destinado sin inconvenientes.</t>
  </si>
  <si>
    <t>Anual</t>
  </si>
  <si>
    <t>N/A</t>
  </si>
  <si>
    <t>4</t>
  </si>
  <si>
    <t>FINANZAS DE CALIDAD Y ESTABILIDAD ECONÓMICA</t>
  </si>
  <si>
    <t>05</t>
  </si>
  <si>
    <t>TESORERÍA MUNICIPAL</t>
  </si>
  <si>
    <t>Informe trimestral sobre resultados obtenidos y avance en el ejercicio de los recursos de FORTAMUN (Ley de Coordinación Fiscal, Artículo 33, Apartado B, Fracción III, Inciso C)</t>
  </si>
  <si>
    <t>Actividad 1.2</t>
  </si>
  <si>
    <t xml:space="preserve">ISAF: Evaluación anual de la Percepión de los Servicios Públicos. https://isaf.gob.mx/encuestas/ </t>
  </si>
  <si>
    <t>Los tres niveles de gobierno participan activamente en las tareas coordinadas. Contar con el presupuesto, recursos humanos y materiales en tiempo y cantidad suficiente</t>
  </si>
  <si>
    <t xml:space="preserve">IDENTIFICACIÓN DEL PROGRAMA </t>
  </si>
  <si>
    <t>SEGURIDAD</t>
  </si>
  <si>
    <t>Mide la variación anual de la calificación de la percepción ciudadana del servicio de la policía municipal de Guaymas</t>
  </si>
  <si>
    <t xml:space="preserve">Tasa de variación    </t>
  </si>
  <si>
    <t xml:space="preserve">Calificación del servicio de policia ejercicio actual </t>
  </si>
  <si>
    <t>Calificación</t>
  </si>
  <si>
    <t>No acumulable</t>
  </si>
  <si>
    <t>La máxima calificacion sería 10</t>
  </si>
  <si>
    <t>Calificación del servicio de policia ejercicio anterior</t>
  </si>
  <si>
    <t xml:space="preserve">Tasa de variación   </t>
  </si>
  <si>
    <t>5</t>
  </si>
  <si>
    <t>La máxima calificacion sería 10. Último dato publicado en la página web de ISAF.</t>
  </si>
  <si>
    <t>((Calificación del servicio de policia ejercicio actual  - Calificación del servicio de policia ejercicio anterior)/Calificación del servicio de policia ejercicio anterior)*100</t>
  </si>
  <si>
    <t>Satisfacer los requerimientos de la administración pública municipal necesarios para cumplir con sus obligaciones operativas y financieras.</t>
  </si>
  <si>
    <t>Contribuir a garantizar la seguridad y protección física, patrimonial y legal en el municipio mediante el fortalecimiento del Sistema de Seguridad Pública.</t>
  </si>
  <si>
    <t>Tasa de variación anual de recursos federales FORTAMUN que recibe el municipio.</t>
  </si>
  <si>
    <t>Informe trimestral sobre resultados obtenidos y avance en el ejercicio de los recursos de FORTAMUN (Ley de Coordinación Fiscal, Artículo 33, Apartado B, Fracción II, Inciso C).</t>
  </si>
  <si>
    <t>El municipio de Guaymas se ve beneficiado por recursos federales de FORTAMUN.</t>
  </si>
  <si>
    <t>Mide la tasa de variación anual de recursos federales de FORTAMUN que recibe el municipio.</t>
  </si>
  <si>
    <t>(Recursos recibidos de FORTAMUN 2021/Recursos recibidos de FORTAMUN 2020)-1*100</t>
  </si>
  <si>
    <t>Recursos recibidos de FORTAMUN 2021</t>
  </si>
  <si>
    <t>Recursos recibidos de FORTAMUN 2020</t>
  </si>
  <si>
    <t>Pesos</t>
  </si>
  <si>
    <t>Componente 2 = Subprograma</t>
  </si>
  <si>
    <t>Amortización de capital a largo plazo</t>
  </si>
  <si>
    <t>Pago de interéses a largo plazo</t>
  </si>
  <si>
    <t>Tasa de variación anual de deuda pública a largo plazo del municipio.</t>
  </si>
  <si>
    <t>Porcentaje de cumplimiento de amortización de capital a largo plazo</t>
  </si>
  <si>
    <t>Porcentaje de cumplimiento de pago de interéses a largo plazo</t>
  </si>
  <si>
    <t>Se reciben recursos de FORTAMUN suficientes la deuda pública del municipio.</t>
  </si>
  <si>
    <t>Deuda pública atendida</t>
  </si>
  <si>
    <t>El pago a deuda pública con recursos federales fue aprobado sin contratiempos.</t>
  </si>
  <si>
    <t>Actividad 2.1</t>
  </si>
  <si>
    <t>Actividad 2.2</t>
  </si>
  <si>
    <t>Actividad 2.3</t>
  </si>
  <si>
    <t>Actividad 2.4</t>
  </si>
  <si>
    <t>Actividad 2.5</t>
  </si>
  <si>
    <t>Porcentaje de cumplimiento de pago de nómina a elementos de corporaciones policiacas del municipio.</t>
  </si>
  <si>
    <t>Se reciben recursos federales para el pago de nómina a elementos de corporaciones policiacas del municipio.</t>
  </si>
  <si>
    <t>Vestuario y uniformes adquiridos para elementos policiacos</t>
  </si>
  <si>
    <t>Se reciben recursos federales para adquisición de combustible para unidades motrices de corporaciones policiacas.</t>
  </si>
  <si>
    <t>Se reciben recursos federales para la adquisición de vestuario y uniformes para elementos policiacos.</t>
  </si>
  <si>
    <t>Se reciben recursos federales para la adquisición de materiales para seguridad pública.</t>
  </si>
  <si>
    <t>Actividad 2.6</t>
  </si>
  <si>
    <t>Actividad 2.7</t>
  </si>
  <si>
    <t>Actividad 2.8</t>
  </si>
  <si>
    <t>Actividad 2.9</t>
  </si>
  <si>
    <t>Adquisición de materiales para seguridad pública</t>
  </si>
  <si>
    <t>Porcentaje de cumplimiento de adquisición de combustible para unidades motrices de corporaciones policiacas del municipio</t>
  </si>
  <si>
    <t>Combustible adquirido para unidades motrices de las corporaciones policiacas</t>
  </si>
  <si>
    <t>Conservación de señales de tránsito</t>
  </si>
  <si>
    <t>Mantenimiento y conservación de equipo de transporte de seguridad pública</t>
  </si>
  <si>
    <t>Mantenimiento y conservación de inmuebles de seguridad pública</t>
  </si>
  <si>
    <t>Mantenimiento y conservación de mobiliario y equipo de seguridad pública</t>
  </si>
  <si>
    <t>Adquisición de vehículos de seguridad pública</t>
  </si>
  <si>
    <t>Porcentaje de cumplimiento de mantenimiento y conservación de equipo de transporte de seguridad pública</t>
  </si>
  <si>
    <t>Porcentaje de cumplimiento de conservación de señales de tránsito</t>
  </si>
  <si>
    <t>Porcentaje de cumplimiento de mantenimiento y conservación de inmuebles de seguridad pública</t>
  </si>
  <si>
    <t>Porcentaje de cumplimiento de mantenimiento y conservación de mobiliario y equipo de seguridad pública</t>
  </si>
  <si>
    <t>Porcentaje de cumplimiento de adquisición de vehículos de seguridad pública</t>
  </si>
  <si>
    <t>Se reciben recursos federales para el mantenimiento y conservación de equipo de transporte de seguridad pública</t>
  </si>
  <si>
    <t>Se reciben recursos federales para la conservación de señales de tránsito</t>
  </si>
  <si>
    <t>Se reciben recursos federales para el mantenimiento y conservación de inmuebles de seguridad pública</t>
  </si>
  <si>
    <t>Se reciben recursos federales para el mantenimiento y conservación de mobiliario y equipo de seguridad pública</t>
  </si>
  <si>
    <t>Se reciben recursos federales para la adquisición de vehículos de seguridad pública</t>
  </si>
  <si>
    <t>Tasa de variación anual porcentual de la calificación de la percepción ciudadana del servicio de la policía municipal de Guaymas</t>
  </si>
  <si>
    <t>Porcentaje de elementos policiacos beneficiados con necesidades de seguridad pública atendidas con recursos de FORTAMUN.</t>
  </si>
  <si>
    <t>Mide la variación anual de la deuda pública a largo plazo del municipio.</t>
  </si>
  <si>
    <t>(Deuda pública a largo plazo del municipio 2021/Deuda pública a largo plazo del municipio 2020)-1*100</t>
  </si>
  <si>
    <t>Deuda pública a largo plazo del municipio 2021</t>
  </si>
  <si>
    <t>Deuda pública a largo plazo del municipio 2020</t>
  </si>
  <si>
    <t>Mide que la amortización de capital a largo plazo se haya realizado conforme a lo programado</t>
  </si>
  <si>
    <t>(Capital a largo plazo amortizado/Capital a largo plazo programado a amortizar)*100</t>
  </si>
  <si>
    <t>Capital a largo plazo amortizado</t>
  </si>
  <si>
    <t>Capital a largo plazo programado a amortizar</t>
  </si>
  <si>
    <t>Mide que el pago de interéses a largo plazo se haya realizado conforme a lo programado</t>
  </si>
  <si>
    <t>(Interéses a largo plazo pagados/Interéses a largo plazo programados a pagar)*100</t>
  </si>
  <si>
    <t>Interéses a largo plazo programados a pagar</t>
  </si>
  <si>
    <t>Interéses a largo plazo pagados</t>
  </si>
  <si>
    <t>Mide el porcentaje de elementos policiacos que son beneficiados son necesidades de seguridad pública atendidas</t>
  </si>
  <si>
    <t>Elementos policiacos beneficiados</t>
  </si>
  <si>
    <t>(Elementos policiacos beneficiados/Elementos policiacos totales)*100</t>
  </si>
  <si>
    <t>Elementos policiacos totales</t>
  </si>
  <si>
    <t>Elemento policiaco</t>
  </si>
  <si>
    <t>Mide que el pago de nómina a elementos de corporaciones policiacas del municipio se haya realizado conforme a lo programado</t>
  </si>
  <si>
    <t>(Nómina pagada a elementos policiacos/Nómina programada a pagar a elementos policiacos)*100</t>
  </si>
  <si>
    <t>Nómina pagada a elementos policiacos</t>
  </si>
  <si>
    <t>Nómina programada a pagar a elementos policiacos</t>
  </si>
  <si>
    <t>Mide que la adquisición de combustible para unidades motrices para corporaciones policiacas del municipio se haya realizado conforme a lo programado</t>
  </si>
  <si>
    <t>(Combustible adquirido para unidades motrices de las corporaciones policiacas/Combustible programado a adquirir para unidades motrices de las corporaciones policiacas)*100</t>
  </si>
  <si>
    <t>Combustible programado a adquirir para unidades motrices de las corporaciones policiacas</t>
  </si>
  <si>
    <t>Mide que la adquisición de vestuario y uniformes para elementos policiacos se haya realizado conforme a lo programado</t>
  </si>
  <si>
    <t>(Vestuario y uniformes adquiridos para elementos policiacos/Vestuario y uniformes programados a adquirir para elementos policiacos)*100</t>
  </si>
  <si>
    <t>Vestuario y uniformes programados a adquirir para elementos policiacos</t>
  </si>
  <si>
    <t>Porcentaje de cumplimiento de adquisición de materiales para seguridad pública</t>
  </si>
  <si>
    <t>Pago de nómina a elementos policiacos del municipio.</t>
  </si>
  <si>
    <t>Adquisición de combustible para unidades motrices de las corporaciones policiacas</t>
  </si>
  <si>
    <t>Adquisición de vestuario y uniformes para elementos policiacos</t>
  </si>
  <si>
    <t>Mide que la adquisición de materiales para seguridad pública se haya realizado conforme a lo programado</t>
  </si>
  <si>
    <t>(Materiales de seguridad pública adquiridos/Materiales de seguridad pública programados a adquirir)*100</t>
  </si>
  <si>
    <t>Materiales de seguridad pública adquiridos</t>
  </si>
  <si>
    <t>Materiales de seguridad pública programados a adquirir</t>
  </si>
  <si>
    <t>Mide que la conservación de señales de tránsito se haya realizado conforme a lo programado.</t>
  </si>
  <si>
    <t>(Señales de tránsito conservadas/Señales de tránsito programadas a conservar)*100</t>
  </si>
  <si>
    <t>Señales de tránsito conservadas</t>
  </si>
  <si>
    <t>Señales de tránsito programadas a conservar</t>
  </si>
  <si>
    <t>Mide que el mantenimiento y conservación de inmuebles de seguridad pública se haya realizado conforme a lo programado.</t>
  </si>
  <si>
    <t>(Inmuebles de seguridad pública con mantenimiento y conservación realizada/Inmuebles de seguridad pública programados a mantener y conservar)*100</t>
  </si>
  <si>
    <t>Inmuebles de seguridad pública con mantenimiento y conservación realizada</t>
  </si>
  <si>
    <t>Inmuebles de seguridad pública programados a mantener y conservar</t>
  </si>
  <si>
    <t>(Mobiliario y equipo de seguridad pública con mantenimiento y conservación realizada/Mobiliario y equipo de seguridad pública programado a mantener y conservar)*100</t>
  </si>
  <si>
    <t>Mobiliario y equipo de seguridad pública con mantenimiento y conservación realizada</t>
  </si>
  <si>
    <t>Mobiliario y equipo de seguridad pública programado a mantener y conservar</t>
  </si>
  <si>
    <t>Mide que la adquisición de vehículo de seguridad pública se haya realizado conforme a lo programado.</t>
  </si>
  <si>
    <t>(Vehículos de seguridad pública adquiridos/Vehículos de seguridad pública programados a adquirir)*100</t>
  </si>
  <si>
    <t>Vehículos de seguridad pública adquiridos</t>
  </si>
  <si>
    <t>Vehículos de seguridad pública programados a adquirir</t>
  </si>
  <si>
    <t>Porcentaje de cumplimiento de adquisición de vestuario y uniformespara elementos policiacos</t>
  </si>
  <si>
    <t>MATRIZ DE INDICADORES PARA RESULTADOS - EJERCICIO 2021</t>
  </si>
  <si>
    <t>FICHA TÉCNICA DE INDICADOR - EJERCICIO 2021</t>
  </si>
  <si>
    <t>(Gasto ejercido en mantenimiento y conservación de equipos de transporte de seguridad pública/Gasto programado a ejercer en mantenimiento y conservación de equipos de transporte de seguridad pública)*100</t>
  </si>
  <si>
    <t>Gasto ejercido en mantenimiento y conservación de equipos de transporte de seguridad pública</t>
  </si>
  <si>
    <t>Gasto programado a ejercer en mantenimiento y conservación de equipos de transporte de seguridad pública</t>
  </si>
  <si>
    <t>Mide que el mantenimiento y conservación de equipo de transporte de seguridad pública se haya realizado conforme a lo programado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</si>
</sst>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17" x14ac:knownFonts="1">
    <font>
      <sz val="10"/>
      <name val="Soberana Sans"/>
    </font>
    <font>
      <sz val="10"/>
      <name val="Soberana Sans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2" fontId="6" fillId="0" borderId="2" xfId="1" applyNumberFormat="1" applyFont="1" applyFill="1" applyBorder="1" applyAlignment="1">
      <alignment vertical="center"/>
    </xf>
    <xf numFmtId="0" fontId="3" fillId="9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3" fontId="3" fillId="9" borderId="2" xfId="0" applyNumberFormat="1" applyFont="1" applyFill="1" applyBorder="1" applyAlignment="1">
      <alignment horizontal="center" vertical="center" wrapText="1"/>
    </xf>
    <xf numFmtId="3" fontId="4" fillId="9" borderId="2" xfId="0" applyNumberFormat="1" applyFont="1" applyFill="1" applyBorder="1" applyAlignment="1">
      <alignment horizontal="center" vertical="center" wrapText="1"/>
    </xf>
    <xf numFmtId="4" fontId="3" fillId="8" borderId="2" xfId="0" applyNumberFormat="1" applyFont="1" applyFill="1" applyBorder="1" applyAlignment="1">
      <alignment horizontal="center" vertical="center" wrapText="1"/>
    </xf>
    <xf numFmtId="164" fontId="4" fillId="8" borderId="2" xfId="0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4" fontId="13" fillId="7" borderId="2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9" fillId="0" borderId="2" xfId="0" applyFont="1" applyFill="1" applyBorder="1" applyAlignment="1" applyProtection="1">
      <alignment horizontal="center" vertical="center" wrapText="1"/>
      <protection locked="0" hidden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3" fontId="13" fillId="6" borderId="2" xfId="0" applyNumberFormat="1" applyFont="1" applyFill="1" applyBorder="1" applyAlignment="1">
      <alignment horizontal="center" vertical="center" wrapText="1"/>
    </xf>
    <xf numFmtId="164" fontId="13" fillId="6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6" fillId="2" borderId="2" xfId="0" applyFont="1" applyFill="1" applyBorder="1" applyAlignment="1">
      <alignment vertical="center"/>
    </xf>
    <xf numFmtId="43" fontId="6" fillId="2" borderId="2" xfId="2" applyFont="1" applyFill="1" applyBorder="1" applyAlignment="1">
      <alignment vertical="center"/>
    </xf>
    <xf numFmtId="43" fontId="6" fillId="0" borderId="2" xfId="2" applyFont="1" applyFill="1" applyBorder="1" applyAlignment="1">
      <alignment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  <protection hidden="1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164" fontId="16" fillId="7" borderId="2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4" fontId="3" fillId="9" borderId="2" xfId="0" applyNumberFormat="1" applyFont="1" applyFill="1" applyBorder="1" applyAlignment="1">
      <alignment horizontal="center" vertical="center" wrapText="1"/>
    </xf>
    <xf numFmtId="164" fontId="4" fillId="9" borderId="2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 hidden="1"/>
    </xf>
    <xf numFmtId="0" fontId="6" fillId="0" borderId="2" xfId="0" applyFont="1" applyFill="1" applyBorder="1" applyAlignment="1">
      <alignment vertical="center"/>
    </xf>
    <xf numFmtId="165" fontId="6" fillId="0" borderId="2" xfId="2" applyNumberFormat="1" applyFont="1" applyFill="1" applyBorder="1" applyAlignment="1">
      <alignment vertical="center"/>
    </xf>
    <xf numFmtId="2" fontId="6" fillId="0" borderId="2" xfId="1" applyNumberFormat="1" applyFont="1" applyFill="1" applyBorder="1" applyAlignment="1">
      <alignment vertical="center" wrapText="1"/>
    </xf>
    <xf numFmtId="1" fontId="11" fillId="0" borderId="0" xfId="0" applyNumberFormat="1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left" vertical="center" wrapText="1"/>
      <protection locked="0" hidden="1"/>
    </xf>
    <xf numFmtId="0" fontId="5" fillId="2" borderId="2" xfId="0" applyFont="1" applyFill="1" applyBorder="1" applyAlignment="1" applyProtection="1">
      <alignment horizontal="left" vertical="center" wrapText="1"/>
      <protection locked="0" hidden="1"/>
    </xf>
    <xf numFmtId="49" fontId="6" fillId="2" borderId="2" xfId="0" applyNumberFormat="1" applyFont="1" applyFill="1" applyBorder="1" applyAlignment="1" applyProtection="1">
      <alignment horizontal="left" vertical="center" wrapText="1"/>
      <protection locked="0" hidden="1"/>
    </xf>
    <xf numFmtId="0" fontId="6" fillId="2" borderId="2" xfId="0" applyFont="1" applyFill="1" applyBorder="1" applyAlignment="1" applyProtection="1">
      <alignment horizontal="left" vertical="center" wrapText="1"/>
      <protection locked="0" hidden="1"/>
    </xf>
    <xf numFmtId="49" fontId="6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6" fillId="2" borderId="2" xfId="0" applyFont="1" applyFill="1" applyBorder="1" applyAlignment="1" applyProtection="1">
      <alignment horizontal="center" vertical="center" wrapText="1"/>
      <protection locked="0" hidden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6" fillId="0" borderId="2" xfId="2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43" fontId="6" fillId="0" borderId="3" xfId="2" applyFont="1" applyFill="1" applyBorder="1" applyAlignment="1">
      <alignment vertical="center" wrapText="1"/>
    </xf>
    <xf numFmtId="43" fontId="6" fillId="0" borderId="5" xfId="2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 applyProtection="1">
      <alignment horizontal="left" vertical="center" wrapText="1"/>
      <protection locked="0" hidden="1"/>
    </xf>
    <xf numFmtId="0" fontId="10" fillId="2" borderId="2" xfId="0" applyFont="1" applyFill="1" applyBorder="1" applyAlignment="1" applyProtection="1">
      <alignment horizontal="left" vertical="center" wrapText="1"/>
      <protection locked="0" hidden="1"/>
    </xf>
    <xf numFmtId="0" fontId="9" fillId="0" borderId="2" xfId="0" applyFont="1" applyFill="1" applyBorder="1" applyAlignment="1" applyProtection="1">
      <alignment horizontal="center" vertical="center" wrapText="1"/>
      <protection locked="0" hidden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2" fontId="6" fillId="0" borderId="3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3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2" fontId="6" fillId="0" borderId="3" xfId="1" applyNumberFormat="1" applyFont="1" applyFill="1" applyBorder="1" applyAlignment="1">
      <alignment vertical="center" wrapText="1"/>
    </xf>
    <xf numFmtId="2" fontId="6" fillId="0" borderId="5" xfId="1" applyNumberFormat="1" applyFont="1" applyFill="1" applyBorder="1" applyAlignment="1">
      <alignment vertical="center" wrapText="1"/>
    </xf>
    <xf numFmtId="1" fontId="6" fillId="0" borderId="2" xfId="0" applyNumberFormat="1" applyFont="1" applyFill="1" applyBorder="1" applyAlignment="1">
      <alignment vertical="center"/>
    </xf>
    <xf numFmtId="1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showGridLines="0" tabSelected="1" zoomScale="60" zoomScaleNormal="60" workbookViewId="0">
      <selection activeCell="B50" sqref="B50"/>
    </sheetView>
  </sheetViews>
  <sheetFormatPr baseColWidth="10" defaultColWidth="11.42578125" defaultRowHeight="12.75" x14ac:dyDescent="0.2"/>
  <cols>
    <col min="1" max="1" width="21.5703125" style="2" customWidth="1"/>
    <col min="2" max="2" width="70.7109375" style="2" customWidth="1"/>
    <col min="3" max="3" width="6.85546875" style="2" customWidth="1"/>
    <col min="4" max="4" width="8.140625" style="2" customWidth="1"/>
    <col min="5" max="5" width="11.28515625" style="2" customWidth="1"/>
    <col min="6" max="6" width="10.5703125" style="2" customWidth="1"/>
    <col min="7" max="7" width="7" style="2" customWidth="1"/>
    <col min="8" max="8" width="8.140625" style="2" customWidth="1"/>
    <col min="9" max="9" width="11.85546875" style="2" customWidth="1"/>
    <col min="10" max="10" width="7.42578125" style="2" customWidth="1"/>
    <col min="11" max="11" width="68.7109375" style="2" customWidth="1"/>
    <col min="12" max="12" width="60.5703125" style="2" customWidth="1"/>
    <col min="13" max="16384" width="11.42578125" style="2"/>
  </cols>
  <sheetData>
    <row r="1" spans="1:12" ht="60" customHeight="1" x14ac:dyDescent="0.2">
      <c r="A1" s="90" t="s">
        <v>184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2"/>
    </row>
    <row r="2" spans="1:12" s="4" customFormat="1" ht="38.25" customHeight="1" x14ac:dyDescent="0.2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5"/>
    </row>
    <row r="3" spans="1:12" s="4" customFormat="1" ht="34.5" customHeight="1" x14ac:dyDescent="0.2">
      <c r="A3" s="80" t="s">
        <v>1</v>
      </c>
      <c r="B3" s="96" t="s">
        <v>2</v>
      </c>
      <c r="C3" s="97"/>
      <c r="D3" s="98"/>
      <c r="E3" s="102" t="s">
        <v>10</v>
      </c>
      <c r="F3" s="103"/>
      <c r="G3" s="103"/>
      <c r="H3" s="103"/>
      <c r="I3" s="104"/>
      <c r="J3" s="102" t="s">
        <v>9</v>
      </c>
      <c r="K3" s="103"/>
      <c r="L3" s="104"/>
    </row>
    <row r="4" spans="1:12" s="4" customFormat="1" ht="32.25" customHeight="1" x14ac:dyDescent="0.2">
      <c r="A4" s="82"/>
      <c r="B4" s="99"/>
      <c r="C4" s="100"/>
      <c r="D4" s="101"/>
      <c r="E4" s="20" t="s">
        <v>3</v>
      </c>
      <c r="F4" s="102" t="s">
        <v>2</v>
      </c>
      <c r="G4" s="103"/>
      <c r="H4" s="103"/>
      <c r="I4" s="104"/>
      <c r="J4" s="20" t="s">
        <v>1</v>
      </c>
      <c r="K4" s="102" t="s">
        <v>2</v>
      </c>
      <c r="L4" s="104"/>
    </row>
    <row r="5" spans="1:12" s="33" customFormat="1" ht="65.25" customHeight="1" x14ac:dyDescent="0.2">
      <c r="A5" s="49" t="s">
        <v>57</v>
      </c>
      <c r="B5" s="108" t="s">
        <v>53</v>
      </c>
      <c r="C5" s="109"/>
      <c r="D5" s="110"/>
      <c r="E5" s="49" t="s">
        <v>58</v>
      </c>
      <c r="F5" s="111" t="s">
        <v>59</v>
      </c>
      <c r="G5" s="111"/>
      <c r="H5" s="111"/>
      <c r="I5" s="111"/>
      <c r="J5" s="49" t="s">
        <v>60</v>
      </c>
      <c r="K5" s="111" t="s">
        <v>61</v>
      </c>
      <c r="L5" s="111"/>
    </row>
    <row r="6" spans="1:12" s="4" customFormat="1" ht="50.25" customHeight="1" x14ac:dyDescent="0.2">
      <c r="A6" s="114" t="s">
        <v>50</v>
      </c>
      <c r="B6" s="114"/>
      <c r="C6" s="112" t="s">
        <v>79</v>
      </c>
      <c r="D6" s="112"/>
      <c r="E6" s="112"/>
      <c r="F6" s="112"/>
      <c r="G6" s="112"/>
      <c r="H6" s="112"/>
      <c r="I6" s="112"/>
      <c r="J6" s="112"/>
      <c r="K6" s="112"/>
      <c r="L6" s="113"/>
    </row>
    <row r="7" spans="1:12" s="4" customFormat="1" ht="16.5" customHeight="1" x14ac:dyDescent="0.2">
      <c r="A7" s="80" t="s">
        <v>4</v>
      </c>
      <c r="B7" s="80" t="s">
        <v>5</v>
      </c>
      <c r="C7" s="96" t="s">
        <v>6</v>
      </c>
      <c r="D7" s="97"/>
      <c r="E7" s="97"/>
      <c r="F7" s="97"/>
      <c r="G7" s="97"/>
      <c r="H7" s="97"/>
      <c r="I7" s="97"/>
      <c r="J7" s="98"/>
      <c r="K7" s="80" t="s">
        <v>34</v>
      </c>
      <c r="L7" s="80" t="s">
        <v>35</v>
      </c>
    </row>
    <row r="8" spans="1:12" s="4" customFormat="1" ht="19.5" customHeight="1" x14ac:dyDescent="0.2">
      <c r="A8" s="81"/>
      <c r="B8" s="81"/>
      <c r="C8" s="105"/>
      <c r="D8" s="106"/>
      <c r="E8" s="106"/>
      <c r="F8" s="106"/>
      <c r="G8" s="106"/>
      <c r="H8" s="106"/>
      <c r="I8" s="106"/>
      <c r="J8" s="107"/>
      <c r="K8" s="81"/>
      <c r="L8" s="81"/>
    </row>
    <row r="9" spans="1:12" s="4" customFormat="1" ht="26.25" customHeight="1" x14ac:dyDescent="0.2">
      <c r="A9" s="82"/>
      <c r="B9" s="82"/>
      <c r="C9" s="99"/>
      <c r="D9" s="100"/>
      <c r="E9" s="100"/>
      <c r="F9" s="100"/>
      <c r="G9" s="100"/>
      <c r="H9" s="100"/>
      <c r="I9" s="100"/>
      <c r="J9" s="101"/>
      <c r="K9" s="82"/>
      <c r="L9" s="82"/>
    </row>
    <row r="10" spans="1:12" s="39" customFormat="1" ht="115.5" customHeight="1" x14ac:dyDescent="0.2">
      <c r="A10" s="46" t="s">
        <v>8</v>
      </c>
      <c r="B10" s="44" t="s">
        <v>80</v>
      </c>
      <c r="C10" s="84" t="s">
        <v>131</v>
      </c>
      <c r="D10" s="85"/>
      <c r="E10" s="85"/>
      <c r="F10" s="85"/>
      <c r="G10" s="85"/>
      <c r="H10" s="85"/>
      <c r="I10" s="85"/>
      <c r="J10" s="85"/>
      <c r="K10" s="57" t="s">
        <v>64</v>
      </c>
      <c r="L10" s="58" t="s">
        <v>65</v>
      </c>
    </row>
    <row r="11" spans="1:12" s="39" customFormat="1" ht="113.25" customHeight="1" x14ac:dyDescent="0.2">
      <c r="A11" s="47" t="s">
        <v>48</v>
      </c>
      <c r="B11" s="56" t="s">
        <v>79</v>
      </c>
      <c r="C11" s="86" t="s">
        <v>81</v>
      </c>
      <c r="D11" s="86"/>
      <c r="E11" s="86"/>
      <c r="F11" s="86"/>
      <c r="G11" s="86"/>
      <c r="H11" s="86"/>
      <c r="I11" s="86"/>
      <c r="J11" s="86"/>
      <c r="K11" s="45" t="s">
        <v>82</v>
      </c>
      <c r="L11" s="65" t="s">
        <v>83</v>
      </c>
    </row>
    <row r="12" spans="1:12" s="39" customFormat="1" ht="113.25" customHeight="1" x14ac:dyDescent="0.2">
      <c r="A12" s="32" t="s">
        <v>49</v>
      </c>
      <c r="B12" s="34" t="s">
        <v>96</v>
      </c>
      <c r="C12" s="83" t="s">
        <v>92</v>
      </c>
      <c r="D12" s="83"/>
      <c r="E12" s="83"/>
      <c r="F12" s="83"/>
      <c r="G12" s="83"/>
      <c r="H12" s="83"/>
      <c r="I12" s="83"/>
      <c r="J12" s="83"/>
      <c r="K12" s="42" t="s">
        <v>62</v>
      </c>
      <c r="L12" s="43" t="s">
        <v>95</v>
      </c>
    </row>
    <row r="13" spans="1:12" s="39" customFormat="1" ht="113.25" customHeight="1" x14ac:dyDescent="0.2">
      <c r="A13" s="35" t="s">
        <v>37</v>
      </c>
      <c r="B13" s="66" t="s">
        <v>90</v>
      </c>
      <c r="C13" s="87" t="s">
        <v>93</v>
      </c>
      <c r="D13" s="88"/>
      <c r="E13" s="88"/>
      <c r="F13" s="88"/>
      <c r="G13" s="88"/>
      <c r="H13" s="88"/>
      <c r="I13" s="88"/>
      <c r="J13" s="89"/>
      <c r="K13" s="67" t="s">
        <v>62</v>
      </c>
      <c r="L13" s="68" t="s">
        <v>97</v>
      </c>
    </row>
    <row r="14" spans="1:12" s="39" customFormat="1" ht="113.25" customHeight="1" x14ac:dyDescent="0.2">
      <c r="A14" s="35" t="s">
        <v>63</v>
      </c>
      <c r="B14" s="66" t="s">
        <v>91</v>
      </c>
      <c r="C14" s="87" t="s">
        <v>94</v>
      </c>
      <c r="D14" s="88"/>
      <c r="E14" s="88"/>
      <c r="F14" s="88"/>
      <c r="G14" s="88"/>
      <c r="H14" s="88"/>
      <c r="I14" s="88"/>
      <c r="J14" s="89"/>
      <c r="K14" s="67" t="s">
        <v>62</v>
      </c>
      <c r="L14" s="68" t="s">
        <v>97</v>
      </c>
    </row>
    <row r="15" spans="1:12" s="4" customFormat="1" ht="90.75" customHeight="1" x14ac:dyDescent="0.2">
      <c r="A15" s="32" t="s">
        <v>89</v>
      </c>
      <c r="B15" s="34" t="s">
        <v>54</v>
      </c>
      <c r="C15" s="83" t="s">
        <v>132</v>
      </c>
      <c r="D15" s="83"/>
      <c r="E15" s="83"/>
      <c r="F15" s="83"/>
      <c r="G15" s="83"/>
      <c r="H15" s="83"/>
      <c r="I15" s="83"/>
      <c r="J15" s="83"/>
      <c r="K15" s="42" t="s">
        <v>62</v>
      </c>
      <c r="L15" s="43" t="s">
        <v>55</v>
      </c>
    </row>
    <row r="16" spans="1:12" s="4" customFormat="1" ht="90.75" customHeight="1" x14ac:dyDescent="0.2">
      <c r="A16" s="35" t="s">
        <v>98</v>
      </c>
      <c r="B16" s="66" t="s">
        <v>161</v>
      </c>
      <c r="C16" s="87" t="s">
        <v>103</v>
      </c>
      <c r="D16" s="88"/>
      <c r="E16" s="88"/>
      <c r="F16" s="88"/>
      <c r="G16" s="88"/>
      <c r="H16" s="88"/>
      <c r="I16" s="88"/>
      <c r="J16" s="89"/>
      <c r="K16" s="40" t="s">
        <v>82</v>
      </c>
      <c r="L16" s="41" t="s">
        <v>104</v>
      </c>
    </row>
    <row r="17" spans="1:12" s="4" customFormat="1" ht="90.75" customHeight="1" x14ac:dyDescent="0.2">
      <c r="A17" s="35" t="s">
        <v>99</v>
      </c>
      <c r="B17" s="66" t="s">
        <v>162</v>
      </c>
      <c r="C17" s="87" t="s">
        <v>114</v>
      </c>
      <c r="D17" s="88"/>
      <c r="E17" s="88"/>
      <c r="F17" s="88"/>
      <c r="G17" s="88"/>
      <c r="H17" s="88"/>
      <c r="I17" s="88"/>
      <c r="J17" s="89"/>
      <c r="K17" s="40" t="s">
        <v>82</v>
      </c>
      <c r="L17" s="41" t="s">
        <v>106</v>
      </c>
    </row>
    <row r="18" spans="1:12" s="4" customFormat="1" ht="90.75" customHeight="1" x14ac:dyDescent="0.2">
      <c r="A18" s="35" t="s">
        <v>100</v>
      </c>
      <c r="B18" s="66" t="s">
        <v>163</v>
      </c>
      <c r="C18" s="87" t="s">
        <v>183</v>
      </c>
      <c r="D18" s="88"/>
      <c r="E18" s="88"/>
      <c r="F18" s="88"/>
      <c r="G18" s="88"/>
      <c r="H18" s="88"/>
      <c r="I18" s="88"/>
      <c r="J18" s="89"/>
      <c r="K18" s="40" t="s">
        <v>82</v>
      </c>
      <c r="L18" s="68" t="s">
        <v>107</v>
      </c>
    </row>
    <row r="19" spans="1:12" s="4" customFormat="1" ht="87" customHeight="1" x14ac:dyDescent="0.2">
      <c r="A19" s="35" t="s">
        <v>101</v>
      </c>
      <c r="B19" s="38" t="s">
        <v>113</v>
      </c>
      <c r="C19" s="87" t="s">
        <v>160</v>
      </c>
      <c r="D19" s="88"/>
      <c r="E19" s="88"/>
      <c r="F19" s="88"/>
      <c r="G19" s="88"/>
      <c r="H19" s="88"/>
      <c r="I19" s="88"/>
      <c r="J19" s="89"/>
      <c r="K19" s="40" t="s">
        <v>62</v>
      </c>
      <c r="L19" s="41" t="s">
        <v>108</v>
      </c>
    </row>
    <row r="20" spans="1:12" s="4" customFormat="1" ht="87" customHeight="1" x14ac:dyDescent="0.2">
      <c r="A20" s="35" t="s">
        <v>102</v>
      </c>
      <c r="B20" s="48" t="s">
        <v>117</v>
      </c>
      <c r="C20" s="87" t="s">
        <v>121</v>
      </c>
      <c r="D20" s="88"/>
      <c r="E20" s="88"/>
      <c r="F20" s="88"/>
      <c r="G20" s="88"/>
      <c r="H20" s="88"/>
      <c r="I20" s="88"/>
      <c r="J20" s="89"/>
      <c r="K20" s="40" t="s">
        <v>62</v>
      </c>
      <c r="L20" s="41" t="s">
        <v>126</v>
      </c>
    </row>
    <row r="21" spans="1:12" s="4" customFormat="1" ht="87" customHeight="1" x14ac:dyDescent="0.2">
      <c r="A21" s="35" t="s">
        <v>109</v>
      </c>
      <c r="B21" s="69" t="s">
        <v>116</v>
      </c>
      <c r="C21" s="87" t="s">
        <v>122</v>
      </c>
      <c r="D21" s="88"/>
      <c r="E21" s="88"/>
      <c r="F21" s="88"/>
      <c r="G21" s="88"/>
      <c r="H21" s="88"/>
      <c r="I21" s="88"/>
      <c r="J21" s="89"/>
      <c r="K21" s="40" t="s">
        <v>62</v>
      </c>
      <c r="L21" s="41" t="s">
        <v>127</v>
      </c>
    </row>
    <row r="22" spans="1:12" s="4" customFormat="1" ht="87" customHeight="1" x14ac:dyDescent="0.2">
      <c r="A22" s="35" t="s">
        <v>110</v>
      </c>
      <c r="B22" s="69" t="s">
        <v>118</v>
      </c>
      <c r="C22" s="87" t="s">
        <v>123</v>
      </c>
      <c r="D22" s="88"/>
      <c r="E22" s="88"/>
      <c r="F22" s="88"/>
      <c r="G22" s="88"/>
      <c r="H22" s="88"/>
      <c r="I22" s="88"/>
      <c r="J22" s="89"/>
      <c r="K22" s="40" t="s">
        <v>62</v>
      </c>
      <c r="L22" s="41" t="s">
        <v>128</v>
      </c>
    </row>
    <row r="23" spans="1:12" s="4" customFormat="1" ht="87" customHeight="1" x14ac:dyDescent="0.2">
      <c r="A23" s="35" t="s">
        <v>111</v>
      </c>
      <c r="B23" s="69" t="s">
        <v>119</v>
      </c>
      <c r="C23" s="87" t="s">
        <v>124</v>
      </c>
      <c r="D23" s="88"/>
      <c r="E23" s="88"/>
      <c r="F23" s="88"/>
      <c r="G23" s="88"/>
      <c r="H23" s="88"/>
      <c r="I23" s="88"/>
      <c r="J23" s="89"/>
      <c r="K23" s="40" t="s">
        <v>62</v>
      </c>
      <c r="L23" s="41" t="s">
        <v>129</v>
      </c>
    </row>
    <row r="24" spans="1:12" s="4" customFormat="1" ht="87" customHeight="1" x14ac:dyDescent="0.2">
      <c r="A24" s="35" t="s">
        <v>112</v>
      </c>
      <c r="B24" s="69" t="s">
        <v>120</v>
      </c>
      <c r="C24" s="87" t="s">
        <v>125</v>
      </c>
      <c r="D24" s="88"/>
      <c r="E24" s="88"/>
      <c r="F24" s="88"/>
      <c r="G24" s="88"/>
      <c r="H24" s="88"/>
      <c r="I24" s="88"/>
      <c r="J24" s="89"/>
      <c r="K24" s="40" t="s">
        <v>62</v>
      </c>
      <c r="L24" s="41" t="s">
        <v>130</v>
      </c>
    </row>
    <row r="25" spans="1:12" ht="12.75" customHeight="1" x14ac:dyDescent="0.2">
      <c r="A25" s="5"/>
      <c r="L25" s="27"/>
    </row>
    <row r="26" spans="1:12" ht="12.75" customHeight="1" x14ac:dyDescent="0.2">
      <c r="A26" s="5"/>
      <c r="L26" s="27"/>
    </row>
    <row r="27" spans="1:12" ht="13.5" customHeight="1" x14ac:dyDescent="0.2">
      <c r="A27" s="5"/>
      <c r="L27" s="27"/>
    </row>
    <row r="28" spans="1:12" ht="15.75" x14ac:dyDescent="0.2">
      <c r="A28" s="5"/>
      <c r="L28" s="27"/>
    </row>
    <row r="29" spans="1:12" ht="15.75" x14ac:dyDescent="0.2">
      <c r="A29" s="5"/>
      <c r="L29" s="27"/>
    </row>
    <row r="30" spans="1:12" ht="15.75" x14ac:dyDescent="0.2">
      <c r="A30" s="5"/>
      <c r="L30" s="27"/>
    </row>
    <row r="31" spans="1:12" x14ac:dyDescent="0.2">
      <c r="A31" s="5"/>
      <c r="L31" s="5"/>
    </row>
    <row r="32" spans="1:12" x14ac:dyDescent="0.2">
      <c r="A32" s="5"/>
      <c r="L32" s="7"/>
    </row>
    <row r="33" spans="1:12" x14ac:dyDescent="0.2">
      <c r="A33" s="5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2">
      <c r="A34" s="5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ht="15.75" x14ac:dyDescent="0.2">
      <c r="A35" s="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7"/>
    </row>
    <row r="36" spans="1:12" ht="15.75" x14ac:dyDescent="0.2">
      <c r="A36" s="7"/>
      <c r="B36" s="25" t="s">
        <v>11</v>
      </c>
      <c r="C36" s="25"/>
      <c r="D36" s="27"/>
      <c r="E36" s="27"/>
      <c r="F36" s="27"/>
      <c r="G36" s="27"/>
      <c r="H36" s="27"/>
      <c r="I36" s="27"/>
      <c r="J36" s="79" t="s">
        <v>12</v>
      </c>
      <c r="K36" s="79"/>
      <c r="L36" s="7"/>
    </row>
    <row r="37" spans="1:12" ht="15.75" x14ac:dyDescent="0.2">
      <c r="A37" s="7"/>
      <c r="C37" s="27"/>
      <c r="D37" s="27"/>
      <c r="E37" s="27"/>
      <c r="F37" s="27"/>
      <c r="G37" s="27"/>
      <c r="H37" s="27"/>
      <c r="I37" s="27"/>
      <c r="J37" s="27"/>
      <c r="K37" s="27"/>
      <c r="L37" s="7"/>
    </row>
    <row r="38" spans="1:12" ht="15.75" x14ac:dyDescent="0.2">
      <c r="A38" s="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7"/>
    </row>
    <row r="39" spans="1:12" ht="15.75" x14ac:dyDescent="0.2">
      <c r="A39" s="7"/>
      <c r="B39" s="29"/>
      <c r="C39" s="27"/>
      <c r="D39" s="27"/>
      <c r="E39" s="27"/>
      <c r="F39" s="27"/>
      <c r="G39" s="27"/>
      <c r="H39" s="27"/>
      <c r="I39" s="27"/>
      <c r="J39" s="27"/>
      <c r="K39" s="27"/>
      <c r="L39" s="7"/>
    </row>
    <row r="40" spans="1:12" ht="15.75" x14ac:dyDescent="0.2">
      <c r="A40" s="7"/>
      <c r="B40" s="27"/>
      <c r="C40" s="27"/>
      <c r="D40" s="27"/>
      <c r="E40" s="27"/>
      <c r="F40" s="27"/>
      <c r="G40" s="27"/>
      <c r="H40" s="27"/>
      <c r="I40" s="27"/>
      <c r="J40" s="28"/>
      <c r="K40" s="28"/>
      <c r="L40" s="7"/>
    </row>
    <row r="41" spans="1:12" x14ac:dyDescent="0.2">
      <c r="A41" s="7"/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2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</sheetData>
  <mergeCells count="34">
    <mergeCell ref="L7:L9"/>
    <mergeCell ref="C7:J9"/>
    <mergeCell ref="C19:J19"/>
    <mergeCell ref="C20:J20"/>
    <mergeCell ref="B5:D5"/>
    <mergeCell ref="F5:I5"/>
    <mergeCell ref="K5:L5"/>
    <mergeCell ref="C6:L6"/>
    <mergeCell ref="A6:B6"/>
    <mergeCell ref="C12:J12"/>
    <mergeCell ref="C13:J13"/>
    <mergeCell ref="C14:J14"/>
    <mergeCell ref="C16:J16"/>
    <mergeCell ref="C17:J17"/>
    <mergeCell ref="C18:J18"/>
    <mergeCell ref="A1:L1"/>
    <mergeCell ref="A2:L2"/>
    <mergeCell ref="A3:A4"/>
    <mergeCell ref="B3:D4"/>
    <mergeCell ref="E3:I3"/>
    <mergeCell ref="J3:L3"/>
    <mergeCell ref="F4:I4"/>
    <mergeCell ref="K4:L4"/>
    <mergeCell ref="J36:K36"/>
    <mergeCell ref="A7:A9"/>
    <mergeCell ref="B7:B9"/>
    <mergeCell ref="K7:K9"/>
    <mergeCell ref="C15:J15"/>
    <mergeCell ref="C10:J10"/>
    <mergeCell ref="C11:J11"/>
    <mergeCell ref="C21:J21"/>
    <mergeCell ref="C22:J22"/>
    <mergeCell ref="C23:J23"/>
    <mergeCell ref="C24:J24"/>
  </mergeCells>
  <printOptions horizontalCentered="1"/>
  <pageMargins left="0.23622047244094491" right="0.23622047244094491" top="0.74803149606299213" bottom="0.74803149606299213" header="0.31496062992125984" footer="0.31496062992125984"/>
  <pageSetup scale="52" fitToHeight="0" orientation="landscape" horizontalDpi="1200" verticalDpi="1200" r:id="rId1"/>
  <headerFooter>
    <oddHeader>Página 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showGridLines="0" topLeftCell="A13" zoomScale="60" zoomScaleNormal="60" workbookViewId="0">
      <selection activeCell="F25" sqref="F25:G2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9.140625" style="2" customWidth="1"/>
    <col min="8" max="8" width="6.85546875" style="2" customWidth="1"/>
    <col min="9" max="9" width="8.140625" style="2" customWidth="1"/>
    <col min="10" max="10" width="18" style="2" customWidth="1"/>
    <col min="11" max="11" width="18.85546875" style="2" customWidth="1"/>
    <col min="12" max="12" width="17.85546875" style="2" customWidth="1"/>
    <col min="13" max="13" width="16.570312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15" t="s">
        <v>185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8" s="4" customFormat="1" ht="9.75" customHeight="1" x14ac:dyDescent="0.2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17" t="s">
        <v>52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4" t="s">
        <v>1</v>
      </c>
      <c r="B5" s="114" t="s">
        <v>2</v>
      </c>
      <c r="C5" s="114"/>
      <c r="D5" s="114"/>
      <c r="E5" s="114"/>
      <c r="F5" s="114"/>
      <c r="G5" s="114"/>
      <c r="H5" s="114"/>
      <c r="I5" s="114"/>
      <c r="J5" s="114" t="s">
        <v>10</v>
      </c>
      <c r="K5" s="114"/>
      <c r="L5" s="114"/>
      <c r="M5" s="114"/>
      <c r="N5" s="114"/>
      <c r="O5" s="114" t="s">
        <v>9</v>
      </c>
      <c r="P5" s="114"/>
      <c r="Q5" s="114"/>
      <c r="R5" s="3"/>
    </row>
    <row r="6" spans="1:18" s="4" customFormat="1" ht="18.75" customHeight="1" x14ac:dyDescent="0.2">
      <c r="A6" s="114"/>
      <c r="B6" s="114"/>
      <c r="C6" s="114"/>
      <c r="D6" s="114"/>
      <c r="E6" s="114"/>
      <c r="F6" s="114"/>
      <c r="G6" s="114"/>
      <c r="H6" s="114"/>
      <c r="I6" s="114"/>
      <c r="J6" s="70" t="s">
        <v>3</v>
      </c>
      <c r="K6" s="114" t="s">
        <v>2</v>
      </c>
      <c r="L6" s="114"/>
      <c r="M6" s="114"/>
      <c r="N6" s="114"/>
      <c r="O6" s="70" t="s">
        <v>1</v>
      </c>
      <c r="P6" s="114" t="s">
        <v>2</v>
      </c>
      <c r="Q6" s="114"/>
      <c r="R6" s="3"/>
    </row>
    <row r="7" spans="1:18" s="26" customFormat="1" ht="88.5" customHeight="1" x14ac:dyDescent="0.2">
      <c r="A7" s="50" t="str">
        <f>+MIR!A5</f>
        <v>N/A</v>
      </c>
      <c r="B7" s="154" t="str">
        <f>+MIR!B5</f>
        <v>FONDO DE APORTACIONES PARA EL FORTALECIMIENTO DE LOS MUNICIPIOS Y DE LAS DEMARCACIONES TERRITORIALES DEMARCACIONES TERRITORIALES DE LA CIUDAD DE MÉXICO</v>
      </c>
      <c r="C7" s="154"/>
      <c r="D7" s="154"/>
      <c r="E7" s="154"/>
      <c r="F7" s="154"/>
      <c r="G7" s="154"/>
      <c r="H7" s="154"/>
      <c r="I7" s="154"/>
      <c r="J7" s="74" t="str">
        <f>+MIR!E5</f>
        <v>4</v>
      </c>
      <c r="K7" s="155" t="str">
        <f>+MIR!F5</f>
        <v>FINANZAS DE CALIDAD Y ESTABILIDAD ECONÓMICA</v>
      </c>
      <c r="L7" s="155"/>
      <c r="M7" s="155"/>
      <c r="N7" s="155"/>
      <c r="O7" s="74">
        <v>5</v>
      </c>
      <c r="P7" s="174" t="str">
        <f>+MIR!K5</f>
        <v>TESORERÍA MUNICIPAL</v>
      </c>
      <c r="Q7" s="155"/>
    </row>
    <row r="8" spans="1:18" s="4" customFormat="1" ht="41.25" customHeight="1" x14ac:dyDescent="0.2">
      <c r="A8" s="114" t="s">
        <v>13</v>
      </c>
      <c r="B8" s="114"/>
      <c r="C8" s="114"/>
      <c r="D8" s="114"/>
      <c r="E8" s="114"/>
      <c r="F8" s="128" t="str">
        <f>+MIR!C6</f>
        <v>Satisfacer los requerimientos de la administración pública municipal necesarios para cumplir con sus obligaciones operativas y financieras.</v>
      </c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</row>
    <row r="9" spans="1:18" s="4" customFormat="1" ht="18" customHeight="1" x14ac:dyDescent="0.2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</row>
    <row r="10" spans="1:18" s="4" customFormat="1" ht="21" customHeight="1" x14ac:dyDescent="0.2">
      <c r="A10" s="114" t="s">
        <v>14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</row>
    <row r="11" spans="1:18" s="4" customFormat="1" ht="13.5" customHeight="1" x14ac:dyDescent="0.2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</row>
    <row r="12" spans="1:18" s="4" customFormat="1" ht="54.75" customHeight="1" x14ac:dyDescent="0.2">
      <c r="A12" s="118" t="s">
        <v>2</v>
      </c>
      <c r="B12" s="118"/>
      <c r="C12" s="118"/>
      <c r="D12" s="128" t="str">
        <f>+MIR!C18</f>
        <v>Porcentaje de cumplimiento de adquisición de vestuario y uniformespara elementos policiacos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72" t="s">
        <v>15</v>
      </c>
      <c r="Q12" s="12" t="s">
        <v>38</v>
      </c>
    </row>
    <row r="13" spans="1:18" s="4" customFormat="1" ht="36" customHeight="1" x14ac:dyDescent="0.2">
      <c r="A13" s="118" t="s">
        <v>16</v>
      </c>
      <c r="B13" s="118"/>
      <c r="C13" s="118"/>
      <c r="D13" s="119" t="s">
        <v>157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1"/>
    </row>
    <row r="14" spans="1:18" s="4" customFormat="1" ht="51" customHeight="1" x14ac:dyDescent="0.2">
      <c r="A14" s="118" t="s">
        <v>7</v>
      </c>
      <c r="B14" s="118"/>
      <c r="C14" s="118"/>
      <c r="D14" s="119" t="s">
        <v>158</v>
      </c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1"/>
      <c r="P14" s="72" t="s">
        <v>36</v>
      </c>
      <c r="Q14" s="12" t="s">
        <v>51</v>
      </c>
    </row>
    <row r="15" spans="1:18" s="4" customFormat="1" ht="33" customHeight="1" x14ac:dyDescent="0.2">
      <c r="A15" s="118" t="s">
        <v>17</v>
      </c>
      <c r="B15" s="118"/>
      <c r="C15" s="118"/>
      <c r="D15" s="128" t="s">
        <v>47</v>
      </c>
      <c r="E15" s="128"/>
      <c r="F15" s="128"/>
      <c r="G15" s="128"/>
      <c r="H15" s="128"/>
      <c r="I15" s="128"/>
      <c r="J15" s="118" t="s">
        <v>18</v>
      </c>
      <c r="K15" s="118"/>
      <c r="L15" s="130" t="s">
        <v>40</v>
      </c>
      <c r="M15" s="130"/>
      <c r="N15" s="130"/>
      <c r="O15" s="130"/>
      <c r="P15" s="72" t="s">
        <v>19</v>
      </c>
      <c r="Q15" s="12" t="s">
        <v>41</v>
      </c>
    </row>
    <row r="16" spans="1:18" s="4" customFormat="1" ht="24" customHeight="1" x14ac:dyDescent="0.2">
      <c r="A16" s="118" t="s">
        <v>20</v>
      </c>
      <c r="B16" s="118"/>
      <c r="C16" s="118"/>
      <c r="D16" s="128" t="s">
        <v>45</v>
      </c>
      <c r="E16" s="128"/>
      <c r="F16" s="128"/>
      <c r="G16" s="128"/>
      <c r="H16" s="128"/>
      <c r="I16" s="128"/>
      <c r="J16" s="118" t="s">
        <v>21</v>
      </c>
      <c r="K16" s="118"/>
      <c r="L16" s="118"/>
      <c r="M16" s="118"/>
      <c r="N16" s="118"/>
      <c r="O16" s="118"/>
      <c r="P16" s="128" t="str">
        <f>+MIR!A18</f>
        <v>Actividad 2.3</v>
      </c>
      <c r="Q16" s="128"/>
    </row>
    <row r="17" spans="1:17" s="4" customFormat="1" ht="42.75" customHeight="1" x14ac:dyDescent="0.2">
      <c r="A17" s="118" t="s">
        <v>22</v>
      </c>
      <c r="B17" s="118"/>
      <c r="C17" s="118"/>
      <c r="D17" s="128" t="str">
        <f>+MIR!B18</f>
        <v>Adquisición de vestuario y uniformes para elementos policiacos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</row>
    <row r="18" spans="1:17" s="4" customFormat="1" ht="12" customHeight="1" x14ac:dyDescent="0.2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t="20.25" customHeight="1" x14ac:dyDescent="0.2">
      <c r="A19" s="131" t="s">
        <v>23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32" t="s">
        <v>24</v>
      </c>
      <c r="B21" s="132"/>
      <c r="C21" s="132"/>
      <c r="D21" s="132"/>
      <c r="E21" s="132"/>
      <c r="F21" s="114" t="s">
        <v>25</v>
      </c>
      <c r="G21" s="114"/>
      <c r="H21" s="114" t="s">
        <v>26</v>
      </c>
      <c r="I21" s="114"/>
      <c r="J21" s="132" t="s">
        <v>27</v>
      </c>
      <c r="K21" s="132"/>
      <c r="L21" s="132"/>
      <c r="M21" s="132"/>
      <c r="N21" s="132" t="s">
        <v>28</v>
      </c>
      <c r="O21" s="132"/>
      <c r="P21" s="132" t="s">
        <v>29</v>
      </c>
      <c r="Q21" s="132"/>
    </row>
    <row r="22" spans="1:17" ht="29.25" customHeight="1" x14ac:dyDescent="0.2">
      <c r="A22" s="132"/>
      <c r="B22" s="132"/>
      <c r="C22" s="132"/>
      <c r="D22" s="132"/>
      <c r="E22" s="132"/>
      <c r="F22" s="114"/>
      <c r="G22" s="114"/>
      <c r="H22" s="114"/>
      <c r="I22" s="114"/>
      <c r="J22" s="71" t="s">
        <v>30</v>
      </c>
      <c r="K22" s="71" t="s">
        <v>31</v>
      </c>
      <c r="L22" s="71" t="s">
        <v>32</v>
      </c>
      <c r="M22" s="71" t="s">
        <v>33</v>
      </c>
      <c r="N22" s="132"/>
      <c r="O22" s="132"/>
      <c r="P22" s="132"/>
      <c r="Q22" s="132"/>
    </row>
    <row r="23" spans="1:17" s="36" customFormat="1" ht="85.5" customHeight="1" x14ac:dyDescent="0.2">
      <c r="A23" s="133" t="s">
        <v>105</v>
      </c>
      <c r="B23" s="133"/>
      <c r="C23" s="133"/>
      <c r="D23" s="133"/>
      <c r="E23" s="133"/>
      <c r="F23" s="138" t="s">
        <v>88</v>
      </c>
      <c r="G23" s="138"/>
      <c r="H23" s="137" t="s">
        <v>44</v>
      </c>
      <c r="I23" s="137"/>
      <c r="J23" s="177">
        <f>400480</f>
        <v>400480</v>
      </c>
      <c r="K23" s="177">
        <f>800320-J23</f>
        <v>399840</v>
      </c>
      <c r="L23" s="177">
        <f>1200160-K23-J23</f>
        <v>399840</v>
      </c>
      <c r="M23" s="177">
        <f>1600000-L23-K23-J23</f>
        <v>399840</v>
      </c>
      <c r="N23" s="184">
        <f>SUM(J23:M23)</f>
        <v>1600000</v>
      </c>
      <c r="O23" s="184"/>
      <c r="P23" s="137"/>
      <c r="Q23" s="137"/>
    </row>
    <row r="24" spans="1:17" s="36" customFormat="1" ht="84" customHeight="1" x14ac:dyDescent="0.2">
      <c r="A24" s="133" t="s">
        <v>159</v>
      </c>
      <c r="B24" s="133"/>
      <c r="C24" s="133"/>
      <c r="D24" s="133"/>
      <c r="E24" s="133"/>
      <c r="F24" s="138" t="s">
        <v>88</v>
      </c>
      <c r="G24" s="138"/>
      <c r="H24" s="137" t="s">
        <v>44</v>
      </c>
      <c r="I24" s="137"/>
      <c r="J24" s="177">
        <f>400480</f>
        <v>400480</v>
      </c>
      <c r="K24" s="177">
        <f>800320-J24</f>
        <v>399840</v>
      </c>
      <c r="L24" s="177">
        <f>1200160-K24-J24</f>
        <v>399840</v>
      </c>
      <c r="M24" s="177">
        <f>1600000-L24-K24-J24</f>
        <v>399840</v>
      </c>
      <c r="N24" s="184">
        <f>SUM(J24:M24)</f>
        <v>1600000</v>
      </c>
      <c r="O24" s="184"/>
      <c r="P24" s="137"/>
      <c r="Q24" s="137"/>
    </row>
    <row r="25" spans="1:17" s="36" customFormat="1" ht="24.75" customHeight="1" x14ac:dyDescent="0.2">
      <c r="A25" s="139" t="s">
        <v>43</v>
      </c>
      <c r="B25" s="139"/>
      <c r="C25" s="139"/>
      <c r="D25" s="139"/>
      <c r="E25" s="139"/>
      <c r="F25" s="137" t="s">
        <v>39</v>
      </c>
      <c r="G25" s="137"/>
      <c r="H25" s="137"/>
      <c r="I25" s="137"/>
      <c r="J25" s="37">
        <f t="shared" ref="J25:M25" si="0">+J23/J24*100</f>
        <v>100</v>
      </c>
      <c r="K25" s="37">
        <f t="shared" si="0"/>
        <v>100</v>
      </c>
      <c r="L25" s="37">
        <f t="shared" si="0"/>
        <v>100</v>
      </c>
      <c r="M25" s="37">
        <f t="shared" si="0"/>
        <v>100</v>
      </c>
      <c r="N25" s="176">
        <f>+N23/N24*100</f>
        <v>100</v>
      </c>
      <c r="O25" s="176"/>
      <c r="P25" s="137"/>
      <c r="Q25" s="13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75" x14ac:dyDescent="0.2">
      <c r="A29" s="14"/>
      <c r="B29" s="14"/>
      <c r="C29" s="14"/>
      <c r="D29" s="14"/>
      <c r="E29" s="14"/>
      <c r="F29" s="168" t="s">
        <v>11</v>
      </c>
      <c r="G29" s="168"/>
      <c r="H29" s="168"/>
      <c r="I29" s="14"/>
      <c r="J29" s="14"/>
      <c r="K29" s="14"/>
      <c r="L29" s="14"/>
      <c r="M29" s="14"/>
      <c r="N29" s="14"/>
      <c r="O29" s="168" t="s">
        <v>12</v>
      </c>
      <c r="P29" s="168"/>
      <c r="Q29" s="14"/>
    </row>
    <row r="30" spans="1:17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75" x14ac:dyDescent="0.2">
      <c r="A34" s="7"/>
      <c r="B34" s="7"/>
      <c r="C34" s="7"/>
      <c r="D34" s="7"/>
      <c r="E34" s="7"/>
      <c r="F34" s="142"/>
      <c r="G34" s="143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 x14ac:dyDescent="0.2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75" x14ac:dyDescent="0.2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 x14ac:dyDescent="0.2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showGridLines="0" topLeftCell="A16" zoomScale="60" zoomScaleNormal="60" workbookViewId="0">
      <selection activeCell="F25" sqref="F25:G2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9.140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15" t="s">
        <v>185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8" s="4" customFormat="1" ht="9.75" customHeight="1" x14ac:dyDescent="0.2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17" t="s">
        <v>52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4" t="s">
        <v>1</v>
      </c>
      <c r="B5" s="114" t="s">
        <v>2</v>
      </c>
      <c r="C5" s="114"/>
      <c r="D5" s="114"/>
      <c r="E5" s="114"/>
      <c r="F5" s="114"/>
      <c r="G5" s="114"/>
      <c r="H5" s="114"/>
      <c r="I5" s="114"/>
      <c r="J5" s="114" t="s">
        <v>10</v>
      </c>
      <c r="K5" s="114"/>
      <c r="L5" s="114"/>
      <c r="M5" s="114"/>
      <c r="N5" s="114"/>
      <c r="O5" s="114" t="s">
        <v>9</v>
      </c>
      <c r="P5" s="114"/>
      <c r="Q5" s="114"/>
      <c r="R5" s="3"/>
    </row>
    <row r="6" spans="1:18" s="4" customFormat="1" ht="18.75" customHeight="1" x14ac:dyDescent="0.2">
      <c r="A6" s="114"/>
      <c r="B6" s="114"/>
      <c r="C6" s="114"/>
      <c r="D6" s="114"/>
      <c r="E6" s="114"/>
      <c r="F6" s="114"/>
      <c r="G6" s="114"/>
      <c r="H6" s="114"/>
      <c r="I6" s="114"/>
      <c r="J6" s="70" t="s">
        <v>3</v>
      </c>
      <c r="K6" s="114" t="s">
        <v>2</v>
      </c>
      <c r="L6" s="114"/>
      <c r="M6" s="114"/>
      <c r="N6" s="114"/>
      <c r="O6" s="70" t="s">
        <v>1</v>
      </c>
      <c r="P6" s="114" t="s">
        <v>2</v>
      </c>
      <c r="Q6" s="114"/>
      <c r="R6" s="3"/>
    </row>
    <row r="7" spans="1:18" s="26" customFormat="1" ht="88.5" customHeight="1" x14ac:dyDescent="0.2">
      <c r="A7" s="50" t="str">
        <f>+MIR!A5</f>
        <v>N/A</v>
      </c>
      <c r="B7" s="154" t="str">
        <f>+MIR!B5</f>
        <v>FONDO DE APORTACIONES PARA EL FORTALECIMIENTO DE LOS MUNICIPIOS Y DE LAS DEMARCACIONES TERRITORIALES DEMARCACIONES TERRITORIALES DE LA CIUDAD DE MÉXICO</v>
      </c>
      <c r="C7" s="154"/>
      <c r="D7" s="154"/>
      <c r="E7" s="154"/>
      <c r="F7" s="154"/>
      <c r="G7" s="154"/>
      <c r="H7" s="154"/>
      <c r="I7" s="154"/>
      <c r="J7" s="74" t="str">
        <f>+MIR!E5</f>
        <v>4</v>
      </c>
      <c r="K7" s="155" t="str">
        <f>+MIR!F5</f>
        <v>FINANZAS DE CALIDAD Y ESTABILIDAD ECONÓMICA</v>
      </c>
      <c r="L7" s="155"/>
      <c r="M7" s="155"/>
      <c r="N7" s="155"/>
      <c r="O7" s="74">
        <v>5</v>
      </c>
      <c r="P7" s="174" t="str">
        <f>+MIR!K5</f>
        <v>TESORERÍA MUNICIPAL</v>
      </c>
      <c r="Q7" s="155"/>
    </row>
    <row r="8" spans="1:18" s="4" customFormat="1" ht="41.25" customHeight="1" x14ac:dyDescent="0.2">
      <c r="A8" s="114" t="s">
        <v>13</v>
      </c>
      <c r="B8" s="114"/>
      <c r="C8" s="114"/>
      <c r="D8" s="114"/>
      <c r="E8" s="114"/>
      <c r="F8" s="128" t="str">
        <f>+MIR!C6</f>
        <v>Satisfacer los requerimientos de la administración pública municipal necesarios para cumplir con sus obligaciones operativas y financieras.</v>
      </c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</row>
    <row r="9" spans="1:18" s="4" customFormat="1" ht="18" customHeight="1" x14ac:dyDescent="0.2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</row>
    <row r="10" spans="1:18" s="4" customFormat="1" ht="21" customHeight="1" x14ac:dyDescent="0.2">
      <c r="A10" s="114" t="s">
        <v>14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</row>
    <row r="11" spans="1:18" s="4" customFormat="1" ht="13.5" customHeight="1" x14ac:dyDescent="0.2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</row>
    <row r="12" spans="1:18" s="4" customFormat="1" ht="54.75" customHeight="1" x14ac:dyDescent="0.2">
      <c r="A12" s="118" t="s">
        <v>2</v>
      </c>
      <c r="B12" s="118"/>
      <c r="C12" s="118"/>
      <c r="D12" s="128" t="str">
        <f>+MIR!C19</f>
        <v>Porcentaje de cumplimiento de adquisición de materiales para seguridad pública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72" t="s">
        <v>15</v>
      </c>
      <c r="Q12" s="12" t="s">
        <v>38</v>
      </c>
    </row>
    <row r="13" spans="1:18" s="4" customFormat="1" ht="36" customHeight="1" x14ac:dyDescent="0.2">
      <c r="A13" s="118" t="s">
        <v>16</v>
      </c>
      <c r="B13" s="118"/>
      <c r="C13" s="118"/>
      <c r="D13" s="119" t="s">
        <v>164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1"/>
    </row>
    <row r="14" spans="1:18" s="4" customFormat="1" ht="51" customHeight="1" x14ac:dyDescent="0.2">
      <c r="A14" s="118" t="s">
        <v>7</v>
      </c>
      <c r="B14" s="118"/>
      <c r="C14" s="118"/>
      <c r="D14" s="119" t="s">
        <v>165</v>
      </c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1"/>
      <c r="P14" s="72" t="s">
        <v>36</v>
      </c>
      <c r="Q14" s="12" t="s">
        <v>51</v>
      </c>
    </row>
    <row r="15" spans="1:18" s="4" customFormat="1" ht="33" customHeight="1" x14ac:dyDescent="0.2">
      <c r="A15" s="118" t="s">
        <v>17</v>
      </c>
      <c r="B15" s="118"/>
      <c r="C15" s="118"/>
      <c r="D15" s="128" t="s">
        <v>47</v>
      </c>
      <c r="E15" s="128"/>
      <c r="F15" s="128"/>
      <c r="G15" s="128"/>
      <c r="H15" s="128"/>
      <c r="I15" s="128"/>
      <c r="J15" s="118" t="s">
        <v>18</v>
      </c>
      <c r="K15" s="118"/>
      <c r="L15" s="130" t="s">
        <v>40</v>
      </c>
      <c r="M15" s="130"/>
      <c r="N15" s="130"/>
      <c r="O15" s="130"/>
      <c r="P15" s="72" t="s">
        <v>19</v>
      </c>
      <c r="Q15" s="12" t="s">
        <v>41</v>
      </c>
    </row>
    <row r="16" spans="1:18" s="4" customFormat="1" ht="24" customHeight="1" x14ac:dyDescent="0.2">
      <c r="A16" s="118" t="s">
        <v>20</v>
      </c>
      <c r="B16" s="118"/>
      <c r="C16" s="118"/>
      <c r="D16" s="128" t="s">
        <v>45</v>
      </c>
      <c r="E16" s="128"/>
      <c r="F16" s="128"/>
      <c r="G16" s="128"/>
      <c r="H16" s="128"/>
      <c r="I16" s="128"/>
      <c r="J16" s="118" t="s">
        <v>21</v>
      </c>
      <c r="K16" s="118"/>
      <c r="L16" s="118"/>
      <c r="M16" s="118"/>
      <c r="N16" s="118"/>
      <c r="O16" s="118"/>
      <c r="P16" s="128" t="str">
        <f>+MIR!A19</f>
        <v>Actividad 2.4</v>
      </c>
      <c r="Q16" s="128"/>
    </row>
    <row r="17" spans="1:17" s="4" customFormat="1" ht="42.75" customHeight="1" x14ac:dyDescent="0.2">
      <c r="A17" s="118" t="s">
        <v>22</v>
      </c>
      <c r="B17" s="118"/>
      <c r="C17" s="118"/>
      <c r="D17" s="128" t="str">
        <f>+MIR!B19</f>
        <v>Adquisición de materiales para seguridad pública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</row>
    <row r="18" spans="1:17" s="4" customFormat="1" ht="12" customHeight="1" x14ac:dyDescent="0.2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t="20.25" customHeight="1" x14ac:dyDescent="0.2">
      <c r="A19" s="131" t="s">
        <v>23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32" t="s">
        <v>24</v>
      </c>
      <c r="B21" s="132"/>
      <c r="C21" s="132"/>
      <c r="D21" s="132"/>
      <c r="E21" s="132"/>
      <c r="F21" s="114" t="s">
        <v>25</v>
      </c>
      <c r="G21" s="114"/>
      <c r="H21" s="114" t="s">
        <v>26</v>
      </c>
      <c r="I21" s="114"/>
      <c r="J21" s="132" t="s">
        <v>27</v>
      </c>
      <c r="K21" s="132"/>
      <c r="L21" s="132"/>
      <c r="M21" s="132"/>
      <c r="N21" s="132" t="s">
        <v>28</v>
      </c>
      <c r="O21" s="132"/>
      <c r="P21" s="132" t="s">
        <v>29</v>
      </c>
      <c r="Q21" s="132"/>
    </row>
    <row r="22" spans="1:17" ht="29.25" customHeight="1" x14ac:dyDescent="0.2">
      <c r="A22" s="132"/>
      <c r="B22" s="132"/>
      <c r="C22" s="132"/>
      <c r="D22" s="132"/>
      <c r="E22" s="132"/>
      <c r="F22" s="114"/>
      <c r="G22" s="114"/>
      <c r="H22" s="114"/>
      <c r="I22" s="114"/>
      <c r="J22" s="71" t="s">
        <v>30</v>
      </c>
      <c r="K22" s="71" t="s">
        <v>31</v>
      </c>
      <c r="L22" s="71" t="s">
        <v>32</v>
      </c>
      <c r="M22" s="71" t="s">
        <v>33</v>
      </c>
      <c r="N22" s="132"/>
      <c r="O22" s="132"/>
      <c r="P22" s="132"/>
      <c r="Q22" s="132"/>
    </row>
    <row r="23" spans="1:17" s="36" customFormat="1" ht="85.5" customHeight="1" x14ac:dyDescent="0.2">
      <c r="A23" s="133" t="s">
        <v>166</v>
      </c>
      <c r="B23" s="133"/>
      <c r="C23" s="133"/>
      <c r="D23" s="133"/>
      <c r="E23" s="133"/>
      <c r="F23" s="138" t="s">
        <v>88</v>
      </c>
      <c r="G23" s="138"/>
      <c r="H23" s="137" t="s">
        <v>44</v>
      </c>
      <c r="I23" s="137"/>
      <c r="J23" s="177">
        <v>22908</v>
      </c>
      <c r="K23" s="177">
        <f>45779-J23</f>
        <v>22871</v>
      </c>
      <c r="L23" s="177">
        <f>68650-K23-J23</f>
        <v>22871</v>
      </c>
      <c r="M23" s="177">
        <f>91521-L23-K23-J23</f>
        <v>22871</v>
      </c>
      <c r="N23" s="184">
        <f>SUM(J23:M23)</f>
        <v>91521</v>
      </c>
      <c r="O23" s="184"/>
      <c r="P23" s="137"/>
      <c r="Q23" s="137"/>
    </row>
    <row r="24" spans="1:17" s="36" customFormat="1" ht="84" customHeight="1" x14ac:dyDescent="0.2">
      <c r="A24" s="133" t="s">
        <v>167</v>
      </c>
      <c r="B24" s="133"/>
      <c r="C24" s="133"/>
      <c r="D24" s="133"/>
      <c r="E24" s="133"/>
      <c r="F24" s="138" t="s">
        <v>88</v>
      </c>
      <c r="G24" s="138"/>
      <c r="H24" s="137" t="s">
        <v>44</v>
      </c>
      <c r="I24" s="137"/>
      <c r="J24" s="177">
        <v>22908</v>
      </c>
      <c r="K24" s="177">
        <f>45779-J24</f>
        <v>22871</v>
      </c>
      <c r="L24" s="177">
        <f>68650-K24-J24</f>
        <v>22871</v>
      </c>
      <c r="M24" s="177">
        <f>91521-L24-K24-J24</f>
        <v>22871</v>
      </c>
      <c r="N24" s="184">
        <f>SUM(J24:M24)</f>
        <v>91521</v>
      </c>
      <c r="O24" s="184"/>
      <c r="P24" s="137"/>
      <c r="Q24" s="137"/>
    </row>
    <row r="25" spans="1:17" s="36" customFormat="1" ht="24.75" customHeight="1" x14ac:dyDescent="0.2">
      <c r="A25" s="139" t="s">
        <v>43</v>
      </c>
      <c r="B25" s="139"/>
      <c r="C25" s="139"/>
      <c r="D25" s="139"/>
      <c r="E25" s="139"/>
      <c r="F25" s="137" t="s">
        <v>39</v>
      </c>
      <c r="G25" s="137"/>
      <c r="H25" s="137"/>
      <c r="I25" s="137"/>
      <c r="J25" s="37">
        <f t="shared" ref="J25:M25" si="0">+J23/J24*100</f>
        <v>100</v>
      </c>
      <c r="K25" s="37">
        <f t="shared" si="0"/>
        <v>100</v>
      </c>
      <c r="L25" s="37">
        <f t="shared" si="0"/>
        <v>100</v>
      </c>
      <c r="M25" s="37">
        <f t="shared" si="0"/>
        <v>100</v>
      </c>
      <c r="N25" s="176">
        <f>+N23/N24*100</f>
        <v>100</v>
      </c>
      <c r="O25" s="176"/>
      <c r="P25" s="137"/>
      <c r="Q25" s="13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75" x14ac:dyDescent="0.2">
      <c r="A29" s="14"/>
      <c r="B29" s="14"/>
      <c r="C29" s="14"/>
      <c r="D29" s="14"/>
      <c r="E29" s="14"/>
      <c r="F29" s="168" t="s">
        <v>11</v>
      </c>
      <c r="G29" s="168"/>
      <c r="H29" s="168"/>
      <c r="I29" s="14"/>
      <c r="J29" s="14"/>
      <c r="K29" s="14"/>
      <c r="L29" s="14"/>
      <c r="M29" s="14"/>
      <c r="N29" s="14"/>
      <c r="O29" s="168" t="s">
        <v>12</v>
      </c>
      <c r="P29" s="168"/>
      <c r="Q29" s="14"/>
    </row>
    <row r="30" spans="1:17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75" x14ac:dyDescent="0.2">
      <c r="A34" s="7"/>
      <c r="B34" s="7"/>
      <c r="C34" s="7"/>
      <c r="D34" s="7"/>
      <c r="E34" s="7"/>
      <c r="F34" s="142"/>
      <c r="G34" s="143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 x14ac:dyDescent="0.2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75" x14ac:dyDescent="0.2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 x14ac:dyDescent="0.2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showGridLines="0" topLeftCell="A13" zoomScale="60" zoomScaleNormal="60" workbookViewId="0">
      <selection activeCell="N23" sqref="N23:O23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9.140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15" t="s">
        <v>185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8" s="4" customFormat="1" ht="9.75" customHeight="1" x14ac:dyDescent="0.2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17" t="s">
        <v>52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4" t="s">
        <v>1</v>
      </c>
      <c r="B5" s="114" t="s">
        <v>2</v>
      </c>
      <c r="C5" s="114"/>
      <c r="D5" s="114"/>
      <c r="E5" s="114"/>
      <c r="F5" s="114"/>
      <c r="G5" s="114"/>
      <c r="H5" s="114"/>
      <c r="I5" s="114"/>
      <c r="J5" s="114" t="s">
        <v>10</v>
      </c>
      <c r="K5" s="114"/>
      <c r="L5" s="114"/>
      <c r="M5" s="114"/>
      <c r="N5" s="114"/>
      <c r="O5" s="114" t="s">
        <v>9</v>
      </c>
      <c r="P5" s="114"/>
      <c r="Q5" s="114"/>
      <c r="R5" s="3"/>
    </row>
    <row r="6" spans="1:18" s="4" customFormat="1" ht="18.75" customHeight="1" x14ac:dyDescent="0.2">
      <c r="A6" s="114"/>
      <c r="B6" s="114"/>
      <c r="C6" s="114"/>
      <c r="D6" s="114"/>
      <c r="E6" s="114"/>
      <c r="F6" s="114"/>
      <c r="G6" s="114"/>
      <c r="H6" s="114"/>
      <c r="I6" s="114"/>
      <c r="J6" s="70" t="s">
        <v>3</v>
      </c>
      <c r="K6" s="114" t="s">
        <v>2</v>
      </c>
      <c r="L6" s="114"/>
      <c r="M6" s="114"/>
      <c r="N6" s="114"/>
      <c r="O6" s="70" t="s">
        <v>1</v>
      </c>
      <c r="P6" s="114" t="s">
        <v>2</v>
      </c>
      <c r="Q6" s="114"/>
      <c r="R6" s="3"/>
    </row>
    <row r="7" spans="1:18" s="26" customFormat="1" ht="88.5" customHeight="1" x14ac:dyDescent="0.2">
      <c r="A7" s="50" t="str">
        <f>+MIR!A5</f>
        <v>N/A</v>
      </c>
      <c r="B7" s="154" t="str">
        <f>+MIR!B5</f>
        <v>FONDO DE APORTACIONES PARA EL FORTALECIMIENTO DE LOS MUNICIPIOS Y DE LAS DEMARCACIONES TERRITORIALES DEMARCACIONES TERRITORIALES DE LA CIUDAD DE MÉXICO</v>
      </c>
      <c r="C7" s="154"/>
      <c r="D7" s="154"/>
      <c r="E7" s="154"/>
      <c r="F7" s="154"/>
      <c r="G7" s="154"/>
      <c r="H7" s="154"/>
      <c r="I7" s="154"/>
      <c r="J7" s="74" t="str">
        <f>+MIR!E5</f>
        <v>4</v>
      </c>
      <c r="K7" s="155" t="str">
        <f>+MIR!F5</f>
        <v>FINANZAS DE CALIDAD Y ESTABILIDAD ECONÓMICA</v>
      </c>
      <c r="L7" s="155"/>
      <c r="M7" s="155"/>
      <c r="N7" s="155"/>
      <c r="O7" s="74">
        <v>5</v>
      </c>
      <c r="P7" s="174" t="str">
        <f>+MIR!K5</f>
        <v>TESORERÍA MUNICIPAL</v>
      </c>
      <c r="Q7" s="155"/>
    </row>
    <row r="8" spans="1:18" s="4" customFormat="1" ht="41.25" customHeight="1" x14ac:dyDescent="0.2">
      <c r="A8" s="114" t="s">
        <v>13</v>
      </c>
      <c r="B8" s="114"/>
      <c r="C8" s="114"/>
      <c r="D8" s="114"/>
      <c r="E8" s="114"/>
      <c r="F8" s="128" t="str">
        <f>+MIR!C6</f>
        <v>Satisfacer los requerimientos de la administración pública municipal necesarios para cumplir con sus obligaciones operativas y financieras.</v>
      </c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</row>
    <row r="9" spans="1:18" s="4" customFormat="1" ht="18" customHeight="1" x14ac:dyDescent="0.2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</row>
    <row r="10" spans="1:18" s="4" customFormat="1" ht="21" customHeight="1" x14ac:dyDescent="0.2">
      <c r="A10" s="114" t="s">
        <v>14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</row>
    <row r="11" spans="1:18" s="4" customFormat="1" ht="13.5" customHeight="1" x14ac:dyDescent="0.2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</row>
    <row r="12" spans="1:18" s="4" customFormat="1" ht="54.75" customHeight="1" x14ac:dyDescent="0.2">
      <c r="A12" s="118" t="s">
        <v>2</v>
      </c>
      <c r="B12" s="118"/>
      <c r="C12" s="118"/>
      <c r="D12" s="128" t="str">
        <f>+MIR!C20</f>
        <v>Porcentaje de cumplimiento de mantenimiento y conservación de equipo de transporte de seguridad pública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72" t="s">
        <v>15</v>
      </c>
      <c r="Q12" s="12" t="s">
        <v>38</v>
      </c>
    </row>
    <row r="13" spans="1:18" s="4" customFormat="1" ht="36" customHeight="1" x14ac:dyDescent="0.2">
      <c r="A13" s="118" t="s">
        <v>16</v>
      </c>
      <c r="B13" s="118"/>
      <c r="C13" s="118"/>
      <c r="D13" s="119" t="s">
        <v>189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1"/>
    </row>
    <row r="14" spans="1:18" s="4" customFormat="1" ht="51" customHeight="1" x14ac:dyDescent="0.2">
      <c r="A14" s="118" t="s">
        <v>7</v>
      </c>
      <c r="B14" s="118"/>
      <c r="C14" s="118"/>
      <c r="D14" s="119" t="s">
        <v>186</v>
      </c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1"/>
      <c r="P14" s="72" t="s">
        <v>36</v>
      </c>
      <c r="Q14" s="12" t="s">
        <v>51</v>
      </c>
    </row>
    <row r="15" spans="1:18" s="4" customFormat="1" ht="33" customHeight="1" x14ac:dyDescent="0.2">
      <c r="A15" s="118" t="s">
        <v>17</v>
      </c>
      <c r="B15" s="118"/>
      <c r="C15" s="118"/>
      <c r="D15" s="128" t="s">
        <v>47</v>
      </c>
      <c r="E15" s="128"/>
      <c r="F15" s="128"/>
      <c r="G15" s="128"/>
      <c r="H15" s="128"/>
      <c r="I15" s="128"/>
      <c r="J15" s="118" t="s">
        <v>18</v>
      </c>
      <c r="K15" s="118"/>
      <c r="L15" s="130" t="s">
        <v>40</v>
      </c>
      <c r="M15" s="130"/>
      <c r="N15" s="130"/>
      <c r="O15" s="130"/>
      <c r="P15" s="72" t="s">
        <v>19</v>
      </c>
      <c r="Q15" s="12" t="s">
        <v>41</v>
      </c>
    </row>
    <row r="16" spans="1:18" s="4" customFormat="1" ht="24" customHeight="1" x14ac:dyDescent="0.2">
      <c r="A16" s="118" t="s">
        <v>20</v>
      </c>
      <c r="B16" s="118"/>
      <c r="C16" s="118"/>
      <c r="D16" s="128" t="s">
        <v>45</v>
      </c>
      <c r="E16" s="128"/>
      <c r="F16" s="128"/>
      <c r="G16" s="128"/>
      <c r="H16" s="128"/>
      <c r="I16" s="128"/>
      <c r="J16" s="118" t="s">
        <v>21</v>
      </c>
      <c r="K16" s="118"/>
      <c r="L16" s="118"/>
      <c r="M16" s="118"/>
      <c r="N16" s="118"/>
      <c r="O16" s="118"/>
      <c r="P16" s="128" t="str">
        <f>+MIR!A20</f>
        <v>Actividad 2.5</v>
      </c>
      <c r="Q16" s="128"/>
    </row>
    <row r="17" spans="1:17" s="4" customFormat="1" ht="42.75" customHeight="1" x14ac:dyDescent="0.2">
      <c r="A17" s="118" t="s">
        <v>22</v>
      </c>
      <c r="B17" s="118"/>
      <c r="C17" s="118"/>
      <c r="D17" s="128" t="str">
        <f>+MIR!B20</f>
        <v>Mantenimiento y conservación de equipo de transporte de seguridad pública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</row>
    <row r="18" spans="1:17" s="4" customFormat="1" ht="12" customHeight="1" x14ac:dyDescent="0.2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t="20.25" customHeight="1" x14ac:dyDescent="0.2">
      <c r="A19" s="131" t="s">
        <v>23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32" t="s">
        <v>24</v>
      </c>
      <c r="B21" s="132"/>
      <c r="C21" s="132"/>
      <c r="D21" s="132"/>
      <c r="E21" s="132"/>
      <c r="F21" s="114" t="s">
        <v>25</v>
      </c>
      <c r="G21" s="114"/>
      <c r="H21" s="114" t="s">
        <v>26</v>
      </c>
      <c r="I21" s="114"/>
      <c r="J21" s="132" t="s">
        <v>27</v>
      </c>
      <c r="K21" s="132"/>
      <c r="L21" s="132"/>
      <c r="M21" s="132"/>
      <c r="N21" s="132" t="s">
        <v>28</v>
      </c>
      <c r="O21" s="132"/>
      <c r="P21" s="132" t="s">
        <v>29</v>
      </c>
      <c r="Q21" s="132"/>
    </row>
    <row r="22" spans="1:17" ht="29.25" customHeight="1" x14ac:dyDescent="0.2">
      <c r="A22" s="132"/>
      <c r="B22" s="132"/>
      <c r="C22" s="132"/>
      <c r="D22" s="132"/>
      <c r="E22" s="132"/>
      <c r="F22" s="114"/>
      <c r="G22" s="114"/>
      <c r="H22" s="114"/>
      <c r="I22" s="114"/>
      <c r="J22" s="71" t="s">
        <v>30</v>
      </c>
      <c r="K22" s="71" t="s">
        <v>31</v>
      </c>
      <c r="L22" s="71" t="s">
        <v>32</v>
      </c>
      <c r="M22" s="71" t="s">
        <v>33</v>
      </c>
      <c r="N22" s="132"/>
      <c r="O22" s="132"/>
      <c r="P22" s="132"/>
      <c r="Q22" s="132"/>
    </row>
    <row r="23" spans="1:17" s="36" customFormat="1" ht="85.5" customHeight="1" x14ac:dyDescent="0.2">
      <c r="A23" s="133" t="s">
        <v>187</v>
      </c>
      <c r="B23" s="133"/>
      <c r="C23" s="133"/>
      <c r="D23" s="133"/>
      <c r="E23" s="133"/>
      <c r="F23" s="138" t="s">
        <v>88</v>
      </c>
      <c r="G23" s="138"/>
      <c r="H23" s="137" t="s">
        <v>44</v>
      </c>
      <c r="I23" s="137"/>
      <c r="J23" s="177">
        <v>90609</v>
      </c>
      <c r="K23" s="177">
        <f>181072-J23</f>
        <v>90463</v>
      </c>
      <c r="L23" s="177">
        <f>271536-K23-J23</f>
        <v>90464</v>
      </c>
      <c r="M23" s="177">
        <f>362000-L23-K23-J23</f>
        <v>90464</v>
      </c>
      <c r="N23" s="184">
        <f>SUM(J23:M23)</f>
        <v>362000</v>
      </c>
      <c r="O23" s="184"/>
      <c r="P23" s="137"/>
      <c r="Q23" s="137"/>
    </row>
    <row r="24" spans="1:17" s="36" customFormat="1" ht="84" customHeight="1" x14ac:dyDescent="0.2">
      <c r="A24" s="133" t="s">
        <v>188</v>
      </c>
      <c r="B24" s="133"/>
      <c r="C24" s="133"/>
      <c r="D24" s="133"/>
      <c r="E24" s="133"/>
      <c r="F24" s="138" t="s">
        <v>88</v>
      </c>
      <c r="G24" s="138"/>
      <c r="H24" s="137" t="s">
        <v>44</v>
      </c>
      <c r="I24" s="137"/>
      <c r="J24" s="177">
        <v>90609</v>
      </c>
      <c r="K24" s="177">
        <f>181072-J24</f>
        <v>90463</v>
      </c>
      <c r="L24" s="177">
        <f>271536-K24-J24</f>
        <v>90464</v>
      </c>
      <c r="M24" s="177">
        <f>362000-L24-K24-J24</f>
        <v>90464</v>
      </c>
      <c r="N24" s="184">
        <f>SUM(J24:M24)</f>
        <v>362000</v>
      </c>
      <c r="O24" s="184"/>
      <c r="P24" s="137"/>
      <c r="Q24" s="137"/>
    </row>
    <row r="25" spans="1:17" s="36" customFormat="1" ht="24.75" customHeight="1" x14ac:dyDescent="0.2">
      <c r="A25" s="139" t="s">
        <v>43</v>
      </c>
      <c r="B25" s="139"/>
      <c r="C25" s="139"/>
      <c r="D25" s="139"/>
      <c r="E25" s="139"/>
      <c r="F25" s="137" t="s">
        <v>39</v>
      </c>
      <c r="G25" s="137"/>
      <c r="H25" s="137"/>
      <c r="I25" s="137"/>
      <c r="J25" s="37">
        <f t="shared" ref="J25:M25" si="0">+J23/J24*100</f>
        <v>100</v>
      </c>
      <c r="K25" s="37">
        <f t="shared" si="0"/>
        <v>100</v>
      </c>
      <c r="L25" s="37">
        <f t="shared" si="0"/>
        <v>100</v>
      </c>
      <c r="M25" s="37">
        <f t="shared" si="0"/>
        <v>100</v>
      </c>
      <c r="N25" s="176">
        <f>+N23/N24*100</f>
        <v>100</v>
      </c>
      <c r="O25" s="176"/>
      <c r="P25" s="137"/>
      <c r="Q25" s="13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75" x14ac:dyDescent="0.2">
      <c r="A29" s="14"/>
      <c r="B29" s="14"/>
      <c r="C29" s="14"/>
      <c r="D29" s="14"/>
      <c r="E29" s="14"/>
      <c r="F29" s="168" t="s">
        <v>11</v>
      </c>
      <c r="G29" s="168"/>
      <c r="H29" s="168"/>
      <c r="I29" s="14"/>
      <c r="J29" s="14"/>
      <c r="K29" s="14"/>
      <c r="L29" s="14"/>
      <c r="M29" s="14"/>
      <c r="N29" s="14"/>
      <c r="O29" s="168" t="s">
        <v>12</v>
      </c>
      <c r="P29" s="168"/>
      <c r="Q29" s="14"/>
    </row>
    <row r="30" spans="1:17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75" x14ac:dyDescent="0.2">
      <c r="A34" s="7"/>
      <c r="B34" s="7"/>
      <c r="C34" s="7"/>
      <c r="D34" s="7"/>
      <c r="E34" s="7"/>
      <c r="F34" s="142"/>
      <c r="G34" s="143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 x14ac:dyDescent="0.2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75" x14ac:dyDescent="0.2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 x14ac:dyDescent="0.2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showGridLines="0" topLeftCell="A13" zoomScale="60" zoomScaleNormal="60" workbookViewId="0">
      <selection activeCell="F25" sqref="F25:G2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9.140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15" t="s">
        <v>185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8" s="4" customFormat="1" ht="9.75" customHeight="1" x14ac:dyDescent="0.2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17" t="s">
        <v>52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4" t="s">
        <v>1</v>
      </c>
      <c r="B5" s="114" t="s">
        <v>2</v>
      </c>
      <c r="C5" s="114"/>
      <c r="D5" s="114"/>
      <c r="E5" s="114"/>
      <c r="F5" s="114"/>
      <c r="G5" s="114"/>
      <c r="H5" s="114"/>
      <c r="I5" s="114"/>
      <c r="J5" s="114" t="s">
        <v>10</v>
      </c>
      <c r="K5" s="114"/>
      <c r="L5" s="114"/>
      <c r="M5" s="114"/>
      <c r="N5" s="114"/>
      <c r="O5" s="114" t="s">
        <v>9</v>
      </c>
      <c r="P5" s="114"/>
      <c r="Q5" s="114"/>
      <c r="R5" s="3"/>
    </row>
    <row r="6" spans="1:18" s="4" customFormat="1" ht="18.75" customHeight="1" x14ac:dyDescent="0.2">
      <c r="A6" s="114"/>
      <c r="B6" s="114"/>
      <c r="C6" s="114"/>
      <c r="D6" s="114"/>
      <c r="E6" s="114"/>
      <c r="F6" s="114"/>
      <c r="G6" s="114"/>
      <c r="H6" s="114"/>
      <c r="I6" s="114"/>
      <c r="J6" s="70" t="s">
        <v>3</v>
      </c>
      <c r="K6" s="114" t="s">
        <v>2</v>
      </c>
      <c r="L6" s="114"/>
      <c r="M6" s="114"/>
      <c r="N6" s="114"/>
      <c r="O6" s="70" t="s">
        <v>1</v>
      </c>
      <c r="P6" s="114" t="s">
        <v>2</v>
      </c>
      <c r="Q6" s="114"/>
      <c r="R6" s="3"/>
    </row>
    <row r="7" spans="1:18" s="26" customFormat="1" ht="88.5" customHeight="1" x14ac:dyDescent="0.2">
      <c r="A7" s="50" t="str">
        <f>+MIR!A5</f>
        <v>N/A</v>
      </c>
      <c r="B7" s="154" t="str">
        <f>+MIR!B5</f>
        <v>FONDO DE APORTACIONES PARA EL FORTALECIMIENTO DE LOS MUNICIPIOS Y DE LAS DEMARCACIONES TERRITORIALES DEMARCACIONES TERRITORIALES DE LA CIUDAD DE MÉXICO</v>
      </c>
      <c r="C7" s="154"/>
      <c r="D7" s="154"/>
      <c r="E7" s="154"/>
      <c r="F7" s="154"/>
      <c r="G7" s="154"/>
      <c r="H7" s="154"/>
      <c r="I7" s="154"/>
      <c r="J7" s="74" t="str">
        <f>+MIR!E5</f>
        <v>4</v>
      </c>
      <c r="K7" s="155" t="str">
        <f>+MIR!F5</f>
        <v>FINANZAS DE CALIDAD Y ESTABILIDAD ECONÓMICA</v>
      </c>
      <c r="L7" s="155"/>
      <c r="M7" s="155"/>
      <c r="N7" s="155"/>
      <c r="O7" s="74">
        <v>5</v>
      </c>
      <c r="P7" s="174" t="str">
        <f>+MIR!K5</f>
        <v>TESORERÍA MUNICIPAL</v>
      </c>
      <c r="Q7" s="155"/>
    </row>
    <row r="8" spans="1:18" s="4" customFormat="1" ht="41.25" customHeight="1" x14ac:dyDescent="0.2">
      <c r="A8" s="114" t="s">
        <v>13</v>
      </c>
      <c r="B8" s="114"/>
      <c r="C8" s="114"/>
      <c r="D8" s="114"/>
      <c r="E8" s="114"/>
      <c r="F8" s="128" t="str">
        <f>+MIR!C6</f>
        <v>Satisfacer los requerimientos de la administración pública municipal necesarios para cumplir con sus obligaciones operativas y financieras.</v>
      </c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</row>
    <row r="9" spans="1:18" s="4" customFormat="1" ht="18" customHeight="1" x14ac:dyDescent="0.2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</row>
    <row r="10" spans="1:18" s="4" customFormat="1" ht="21" customHeight="1" x14ac:dyDescent="0.2">
      <c r="A10" s="114" t="s">
        <v>14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</row>
    <row r="11" spans="1:18" s="4" customFormat="1" ht="13.5" customHeight="1" x14ac:dyDescent="0.2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</row>
    <row r="12" spans="1:18" s="4" customFormat="1" ht="54.75" customHeight="1" x14ac:dyDescent="0.2">
      <c r="A12" s="118" t="s">
        <v>2</v>
      </c>
      <c r="B12" s="118"/>
      <c r="C12" s="118"/>
      <c r="D12" s="128" t="str">
        <f>+MIR!C21</f>
        <v>Porcentaje de cumplimiento de conservación de señales de tránsito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72" t="s">
        <v>15</v>
      </c>
      <c r="Q12" s="12" t="s">
        <v>38</v>
      </c>
    </row>
    <row r="13" spans="1:18" s="4" customFormat="1" ht="36" customHeight="1" x14ac:dyDescent="0.2">
      <c r="A13" s="118" t="s">
        <v>16</v>
      </c>
      <c r="B13" s="118"/>
      <c r="C13" s="118"/>
      <c r="D13" s="119" t="s">
        <v>168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1"/>
    </row>
    <row r="14" spans="1:18" s="4" customFormat="1" ht="51" customHeight="1" x14ac:dyDescent="0.2">
      <c r="A14" s="118" t="s">
        <v>7</v>
      </c>
      <c r="B14" s="118"/>
      <c r="C14" s="118"/>
      <c r="D14" s="119" t="s">
        <v>169</v>
      </c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1"/>
      <c r="P14" s="72" t="s">
        <v>36</v>
      </c>
      <c r="Q14" s="12" t="s">
        <v>51</v>
      </c>
    </row>
    <row r="15" spans="1:18" s="4" customFormat="1" ht="33" customHeight="1" x14ac:dyDescent="0.2">
      <c r="A15" s="118" t="s">
        <v>17</v>
      </c>
      <c r="B15" s="118"/>
      <c r="C15" s="118"/>
      <c r="D15" s="128" t="s">
        <v>47</v>
      </c>
      <c r="E15" s="128"/>
      <c r="F15" s="128"/>
      <c r="G15" s="128"/>
      <c r="H15" s="128"/>
      <c r="I15" s="128"/>
      <c r="J15" s="118" t="s">
        <v>18</v>
      </c>
      <c r="K15" s="118"/>
      <c r="L15" s="130" t="s">
        <v>40</v>
      </c>
      <c r="M15" s="130"/>
      <c r="N15" s="130"/>
      <c r="O15" s="130"/>
      <c r="P15" s="72" t="s">
        <v>19</v>
      </c>
      <c r="Q15" s="12" t="s">
        <v>41</v>
      </c>
    </row>
    <row r="16" spans="1:18" s="4" customFormat="1" ht="24" customHeight="1" x14ac:dyDescent="0.2">
      <c r="A16" s="118" t="s">
        <v>20</v>
      </c>
      <c r="B16" s="118"/>
      <c r="C16" s="118"/>
      <c r="D16" s="128" t="s">
        <v>45</v>
      </c>
      <c r="E16" s="128"/>
      <c r="F16" s="128"/>
      <c r="G16" s="128"/>
      <c r="H16" s="128"/>
      <c r="I16" s="128"/>
      <c r="J16" s="118" t="s">
        <v>21</v>
      </c>
      <c r="K16" s="118"/>
      <c r="L16" s="118"/>
      <c r="M16" s="118"/>
      <c r="N16" s="118"/>
      <c r="O16" s="118"/>
      <c r="P16" s="128" t="str">
        <f>+MIR!A21</f>
        <v>Actividad 2.6</v>
      </c>
      <c r="Q16" s="128"/>
    </row>
    <row r="17" spans="1:17" s="4" customFormat="1" ht="42.75" customHeight="1" x14ac:dyDescent="0.2">
      <c r="A17" s="118" t="s">
        <v>22</v>
      </c>
      <c r="B17" s="118"/>
      <c r="C17" s="118"/>
      <c r="D17" s="128" t="str">
        <f>+MIR!B21</f>
        <v>Conservación de señales de tránsito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</row>
    <row r="18" spans="1:17" s="4" customFormat="1" ht="12" customHeight="1" x14ac:dyDescent="0.2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t="20.25" customHeight="1" x14ac:dyDescent="0.2">
      <c r="A19" s="131" t="s">
        <v>23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32" t="s">
        <v>24</v>
      </c>
      <c r="B21" s="132"/>
      <c r="C21" s="132"/>
      <c r="D21" s="132"/>
      <c r="E21" s="132"/>
      <c r="F21" s="114" t="s">
        <v>25</v>
      </c>
      <c r="G21" s="114"/>
      <c r="H21" s="114" t="s">
        <v>26</v>
      </c>
      <c r="I21" s="114"/>
      <c r="J21" s="132" t="s">
        <v>27</v>
      </c>
      <c r="K21" s="132"/>
      <c r="L21" s="132"/>
      <c r="M21" s="132"/>
      <c r="N21" s="132" t="s">
        <v>28</v>
      </c>
      <c r="O21" s="132"/>
      <c r="P21" s="132" t="s">
        <v>29</v>
      </c>
      <c r="Q21" s="132"/>
    </row>
    <row r="22" spans="1:17" ht="29.25" customHeight="1" x14ac:dyDescent="0.2">
      <c r="A22" s="132"/>
      <c r="B22" s="132"/>
      <c r="C22" s="132"/>
      <c r="D22" s="132"/>
      <c r="E22" s="132"/>
      <c r="F22" s="114"/>
      <c r="G22" s="114"/>
      <c r="H22" s="114"/>
      <c r="I22" s="114"/>
      <c r="J22" s="71" t="s">
        <v>30</v>
      </c>
      <c r="K22" s="71" t="s">
        <v>31</v>
      </c>
      <c r="L22" s="71" t="s">
        <v>32</v>
      </c>
      <c r="M22" s="71" t="s">
        <v>33</v>
      </c>
      <c r="N22" s="132"/>
      <c r="O22" s="132"/>
      <c r="P22" s="132"/>
      <c r="Q22" s="132"/>
    </row>
    <row r="23" spans="1:17" s="36" customFormat="1" ht="85.5" customHeight="1" x14ac:dyDescent="0.2">
      <c r="A23" s="133" t="s">
        <v>170</v>
      </c>
      <c r="B23" s="133"/>
      <c r="C23" s="133"/>
      <c r="D23" s="133"/>
      <c r="E23" s="133"/>
      <c r="F23" s="138" t="s">
        <v>88</v>
      </c>
      <c r="G23" s="138"/>
      <c r="H23" s="137" t="s">
        <v>44</v>
      </c>
      <c r="I23" s="137"/>
      <c r="J23" s="177">
        <v>62575</v>
      </c>
      <c r="K23" s="177">
        <f>125050-J23</f>
        <v>62475</v>
      </c>
      <c r="L23" s="177">
        <f>187525-K23-J23</f>
        <v>62475</v>
      </c>
      <c r="M23" s="177">
        <f>250000-L23-K23-J23</f>
        <v>62475</v>
      </c>
      <c r="N23" s="184">
        <f>SUM(J23:M23)</f>
        <v>250000</v>
      </c>
      <c r="O23" s="184"/>
      <c r="P23" s="137"/>
      <c r="Q23" s="137"/>
    </row>
    <row r="24" spans="1:17" s="36" customFormat="1" ht="84" customHeight="1" x14ac:dyDescent="0.2">
      <c r="A24" s="133" t="s">
        <v>171</v>
      </c>
      <c r="B24" s="133"/>
      <c r="C24" s="133"/>
      <c r="D24" s="133"/>
      <c r="E24" s="133"/>
      <c r="F24" s="138" t="s">
        <v>88</v>
      </c>
      <c r="G24" s="138"/>
      <c r="H24" s="137" t="s">
        <v>44</v>
      </c>
      <c r="I24" s="137"/>
      <c r="J24" s="177">
        <v>62575</v>
      </c>
      <c r="K24" s="177">
        <f>125050-J24</f>
        <v>62475</v>
      </c>
      <c r="L24" s="177">
        <f>187525-K24-J24</f>
        <v>62475</v>
      </c>
      <c r="M24" s="177">
        <f>250000-L24-K24-J24</f>
        <v>62475</v>
      </c>
      <c r="N24" s="184">
        <f>SUM(J24:M24)</f>
        <v>250000</v>
      </c>
      <c r="O24" s="184"/>
      <c r="P24" s="137"/>
      <c r="Q24" s="137"/>
    </row>
    <row r="25" spans="1:17" s="36" customFormat="1" ht="24.75" customHeight="1" x14ac:dyDescent="0.2">
      <c r="A25" s="139" t="s">
        <v>43</v>
      </c>
      <c r="B25" s="139"/>
      <c r="C25" s="139"/>
      <c r="D25" s="139"/>
      <c r="E25" s="139"/>
      <c r="F25" s="137" t="s">
        <v>39</v>
      </c>
      <c r="G25" s="137"/>
      <c r="H25" s="137"/>
      <c r="I25" s="137"/>
      <c r="J25" s="37">
        <f t="shared" ref="J25:M25" si="0">+J23/J24*100</f>
        <v>100</v>
      </c>
      <c r="K25" s="37">
        <f t="shared" si="0"/>
        <v>100</v>
      </c>
      <c r="L25" s="37">
        <f t="shared" si="0"/>
        <v>100</v>
      </c>
      <c r="M25" s="37">
        <f t="shared" si="0"/>
        <v>100</v>
      </c>
      <c r="N25" s="176">
        <f>+N23/N24*100</f>
        <v>100</v>
      </c>
      <c r="O25" s="176"/>
      <c r="P25" s="137"/>
      <c r="Q25" s="13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75" x14ac:dyDescent="0.2">
      <c r="A29" s="14"/>
      <c r="B29" s="14"/>
      <c r="C29" s="14"/>
      <c r="D29" s="14"/>
      <c r="E29" s="14"/>
      <c r="F29" s="168" t="s">
        <v>11</v>
      </c>
      <c r="G29" s="168"/>
      <c r="H29" s="168"/>
      <c r="I29" s="14"/>
      <c r="J29" s="14"/>
      <c r="K29" s="14"/>
      <c r="L29" s="14"/>
      <c r="M29" s="14"/>
      <c r="N29" s="14"/>
      <c r="O29" s="168" t="s">
        <v>12</v>
      </c>
      <c r="P29" s="168"/>
      <c r="Q29" s="14"/>
    </row>
    <row r="30" spans="1:17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75" x14ac:dyDescent="0.2">
      <c r="A34" s="7"/>
      <c r="B34" s="7"/>
      <c r="C34" s="7"/>
      <c r="D34" s="7"/>
      <c r="E34" s="7"/>
      <c r="F34" s="142"/>
      <c r="G34" s="143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 x14ac:dyDescent="0.2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75" x14ac:dyDescent="0.2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 x14ac:dyDescent="0.2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showGridLines="0" topLeftCell="A13" zoomScale="60" zoomScaleNormal="60" workbookViewId="0">
      <selection activeCell="F25" sqref="F25:G2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9.140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15" t="s">
        <v>185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8" s="4" customFormat="1" ht="9.75" customHeight="1" x14ac:dyDescent="0.2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17" t="s">
        <v>52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4" t="s">
        <v>1</v>
      </c>
      <c r="B5" s="114" t="s">
        <v>2</v>
      </c>
      <c r="C5" s="114"/>
      <c r="D5" s="114"/>
      <c r="E5" s="114"/>
      <c r="F5" s="114"/>
      <c r="G5" s="114"/>
      <c r="H5" s="114"/>
      <c r="I5" s="114"/>
      <c r="J5" s="114" t="s">
        <v>10</v>
      </c>
      <c r="K5" s="114"/>
      <c r="L5" s="114"/>
      <c r="M5" s="114"/>
      <c r="N5" s="114"/>
      <c r="O5" s="114" t="s">
        <v>9</v>
      </c>
      <c r="P5" s="114"/>
      <c r="Q5" s="114"/>
      <c r="R5" s="3"/>
    </row>
    <row r="6" spans="1:18" s="4" customFormat="1" ht="18.75" customHeight="1" x14ac:dyDescent="0.2">
      <c r="A6" s="114"/>
      <c r="B6" s="114"/>
      <c r="C6" s="114"/>
      <c r="D6" s="114"/>
      <c r="E6" s="114"/>
      <c r="F6" s="114"/>
      <c r="G6" s="114"/>
      <c r="H6" s="114"/>
      <c r="I6" s="114"/>
      <c r="J6" s="70" t="s">
        <v>3</v>
      </c>
      <c r="K6" s="114" t="s">
        <v>2</v>
      </c>
      <c r="L6" s="114"/>
      <c r="M6" s="114"/>
      <c r="N6" s="114"/>
      <c r="O6" s="70" t="s">
        <v>1</v>
      </c>
      <c r="P6" s="114" t="s">
        <v>2</v>
      </c>
      <c r="Q6" s="114"/>
      <c r="R6" s="3"/>
    </row>
    <row r="7" spans="1:18" s="26" customFormat="1" ht="88.5" customHeight="1" x14ac:dyDescent="0.2">
      <c r="A7" s="50" t="str">
        <f>+MIR!A5</f>
        <v>N/A</v>
      </c>
      <c r="B7" s="154" t="str">
        <f>+MIR!B5</f>
        <v>FONDO DE APORTACIONES PARA EL FORTALECIMIENTO DE LOS MUNICIPIOS Y DE LAS DEMARCACIONES TERRITORIALES DEMARCACIONES TERRITORIALES DE LA CIUDAD DE MÉXICO</v>
      </c>
      <c r="C7" s="154"/>
      <c r="D7" s="154"/>
      <c r="E7" s="154"/>
      <c r="F7" s="154"/>
      <c r="G7" s="154"/>
      <c r="H7" s="154"/>
      <c r="I7" s="154"/>
      <c r="J7" s="74" t="str">
        <f>+MIR!E5</f>
        <v>4</v>
      </c>
      <c r="K7" s="155" t="str">
        <f>+MIR!F5</f>
        <v>FINANZAS DE CALIDAD Y ESTABILIDAD ECONÓMICA</v>
      </c>
      <c r="L7" s="155"/>
      <c r="M7" s="155"/>
      <c r="N7" s="155"/>
      <c r="O7" s="74">
        <v>5</v>
      </c>
      <c r="P7" s="174" t="str">
        <f>+MIR!K5</f>
        <v>TESORERÍA MUNICIPAL</v>
      </c>
      <c r="Q7" s="155"/>
    </row>
    <row r="8" spans="1:18" s="4" customFormat="1" ht="41.25" customHeight="1" x14ac:dyDescent="0.2">
      <c r="A8" s="114" t="s">
        <v>13</v>
      </c>
      <c r="B8" s="114"/>
      <c r="C8" s="114"/>
      <c r="D8" s="114"/>
      <c r="E8" s="114"/>
      <c r="F8" s="128" t="str">
        <f>+MIR!C6</f>
        <v>Satisfacer los requerimientos de la administración pública municipal necesarios para cumplir con sus obligaciones operativas y financieras.</v>
      </c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</row>
    <row r="9" spans="1:18" s="4" customFormat="1" ht="18" customHeight="1" x14ac:dyDescent="0.2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</row>
    <row r="10" spans="1:18" s="4" customFormat="1" ht="21" customHeight="1" x14ac:dyDescent="0.2">
      <c r="A10" s="114" t="s">
        <v>14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</row>
    <row r="11" spans="1:18" s="4" customFormat="1" ht="13.5" customHeight="1" x14ac:dyDescent="0.2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</row>
    <row r="12" spans="1:18" s="4" customFormat="1" ht="54.75" customHeight="1" x14ac:dyDescent="0.2">
      <c r="A12" s="118" t="s">
        <v>2</v>
      </c>
      <c r="B12" s="118"/>
      <c r="C12" s="118"/>
      <c r="D12" s="128" t="str">
        <f>+MIR!C22</f>
        <v>Porcentaje de cumplimiento de mantenimiento y conservación de inmuebles de seguridad pública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72" t="s">
        <v>15</v>
      </c>
      <c r="Q12" s="12" t="s">
        <v>38</v>
      </c>
    </row>
    <row r="13" spans="1:18" s="4" customFormat="1" ht="36" customHeight="1" x14ac:dyDescent="0.2">
      <c r="A13" s="118" t="s">
        <v>16</v>
      </c>
      <c r="B13" s="118"/>
      <c r="C13" s="118"/>
      <c r="D13" s="119" t="s">
        <v>172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1"/>
    </row>
    <row r="14" spans="1:18" s="4" customFormat="1" ht="51" customHeight="1" x14ac:dyDescent="0.2">
      <c r="A14" s="118" t="s">
        <v>7</v>
      </c>
      <c r="B14" s="118"/>
      <c r="C14" s="118"/>
      <c r="D14" s="119" t="s">
        <v>173</v>
      </c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1"/>
      <c r="P14" s="72" t="s">
        <v>36</v>
      </c>
      <c r="Q14" s="12" t="s">
        <v>51</v>
      </c>
    </row>
    <row r="15" spans="1:18" s="4" customFormat="1" ht="33" customHeight="1" x14ac:dyDescent="0.2">
      <c r="A15" s="118" t="s">
        <v>17</v>
      </c>
      <c r="B15" s="118"/>
      <c r="C15" s="118"/>
      <c r="D15" s="128" t="s">
        <v>47</v>
      </c>
      <c r="E15" s="128"/>
      <c r="F15" s="128"/>
      <c r="G15" s="128"/>
      <c r="H15" s="128"/>
      <c r="I15" s="128"/>
      <c r="J15" s="118" t="s">
        <v>18</v>
      </c>
      <c r="K15" s="118"/>
      <c r="L15" s="130" t="s">
        <v>40</v>
      </c>
      <c r="M15" s="130"/>
      <c r="N15" s="130"/>
      <c r="O15" s="130"/>
      <c r="P15" s="72" t="s">
        <v>19</v>
      </c>
      <c r="Q15" s="12" t="s">
        <v>41</v>
      </c>
    </row>
    <row r="16" spans="1:18" s="4" customFormat="1" ht="24" customHeight="1" x14ac:dyDescent="0.2">
      <c r="A16" s="118" t="s">
        <v>20</v>
      </c>
      <c r="B16" s="118"/>
      <c r="C16" s="118"/>
      <c r="D16" s="128" t="s">
        <v>45</v>
      </c>
      <c r="E16" s="128"/>
      <c r="F16" s="128"/>
      <c r="G16" s="128"/>
      <c r="H16" s="128"/>
      <c r="I16" s="128"/>
      <c r="J16" s="118" t="s">
        <v>21</v>
      </c>
      <c r="K16" s="118"/>
      <c r="L16" s="118"/>
      <c r="M16" s="118"/>
      <c r="N16" s="118"/>
      <c r="O16" s="118"/>
      <c r="P16" s="128" t="str">
        <f>+MIR!A22</f>
        <v>Actividad 2.7</v>
      </c>
      <c r="Q16" s="128"/>
    </row>
    <row r="17" spans="1:17" s="4" customFormat="1" ht="42.75" customHeight="1" x14ac:dyDescent="0.2">
      <c r="A17" s="118" t="s">
        <v>22</v>
      </c>
      <c r="B17" s="118"/>
      <c r="C17" s="118"/>
      <c r="D17" s="128" t="str">
        <f>+MIR!B22</f>
        <v>Mantenimiento y conservación de inmuebles de seguridad pública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</row>
    <row r="18" spans="1:17" s="4" customFormat="1" ht="12" customHeight="1" x14ac:dyDescent="0.2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t="20.25" customHeight="1" x14ac:dyDescent="0.2">
      <c r="A19" s="131" t="s">
        <v>23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32" t="s">
        <v>24</v>
      </c>
      <c r="B21" s="132"/>
      <c r="C21" s="132"/>
      <c r="D21" s="132"/>
      <c r="E21" s="132"/>
      <c r="F21" s="114" t="s">
        <v>25</v>
      </c>
      <c r="G21" s="114"/>
      <c r="H21" s="114" t="s">
        <v>26</v>
      </c>
      <c r="I21" s="114"/>
      <c r="J21" s="132" t="s">
        <v>27</v>
      </c>
      <c r="K21" s="132"/>
      <c r="L21" s="132"/>
      <c r="M21" s="132"/>
      <c r="N21" s="132" t="s">
        <v>28</v>
      </c>
      <c r="O21" s="132"/>
      <c r="P21" s="132" t="s">
        <v>29</v>
      </c>
      <c r="Q21" s="132"/>
    </row>
    <row r="22" spans="1:17" ht="29.25" customHeight="1" x14ac:dyDescent="0.2">
      <c r="A22" s="132"/>
      <c r="B22" s="132"/>
      <c r="C22" s="132"/>
      <c r="D22" s="132"/>
      <c r="E22" s="132"/>
      <c r="F22" s="114"/>
      <c r="G22" s="114"/>
      <c r="H22" s="114"/>
      <c r="I22" s="114"/>
      <c r="J22" s="71" t="s">
        <v>30</v>
      </c>
      <c r="K22" s="71" t="s">
        <v>31</v>
      </c>
      <c r="L22" s="71" t="s">
        <v>32</v>
      </c>
      <c r="M22" s="71" t="s">
        <v>33</v>
      </c>
      <c r="N22" s="132"/>
      <c r="O22" s="132"/>
      <c r="P22" s="132"/>
      <c r="Q22" s="132"/>
    </row>
    <row r="23" spans="1:17" s="36" customFormat="1" ht="85.5" customHeight="1" x14ac:dyDescent="0.2">
      <c r="A23" s="133" t="s">
        <v>174</v>
      </c>
      <c r="B23" s="133"/>
      <c r="C23" s="133"/>
      <c r="D23" s="133"/>
      <c r="E23" s="133"/>
      <c r="F23" s="138" t="s">
        <v>88</v>
      </c>
      <c r="G23" s="138"/>
      <c r="H23" s="137" t="s">
        <v>44</v>
      </c>
      <c r="I23" s="137"/>
      <c r="J23" s="177">
        <v>43552</v>
      </c>
      <c r="K23" s="177">
        <f>87035-J23</f>
        <v>43483</v>
      </c>
      <c r="L23" s="177">
        <f>130517-K23-J23</f>
        <v>43482</v>
      </c>
      <c r="M23" s="177">
        <f>174000-L23-K23-J23</f>
        <v>43483</v>
      </c>
      <c r="N23" s="184">
        <f>SUM(J23:M23)</f>
        <v>174000</v>
      </c>
      <c r="O23" s="184"/>
      <c r="P23" s="137"/>
      <c r="Q23" s="137"/>
    </row>
    <row r="24" spans="1:17" s="36" customFormat="1" ht="84" customHeight="1" x14ac:dyDescent="0.2">
      <c r="A24" s="133" t="s">
        <v>175</v>
      </c>
      <c r="B24" s="133"/>
      <c r="C24" s="133"/>
      <c r="D24" s="133"/>
      <c r="E24" s="133"/>
      <c r="F24" s="138" t="s">
        <v>88</v>
      </c>
      <c r="G24" s="138"/>
      <c r="H24" s="137" t="s">
        <v>44</v>
      </c>
      <c r="I24" s="137"/>
      <c r="J24" s="177">
        <v>43552</v>
      </c>
      <c r="K24" s="177">
        <f>87035-J24</f>
        <v>43483</v>
      </c>
      <c r="L24" s="177">
        <f>130517-K24-J24</f>
        <v>43482</v>
      </c>
      <c r="M24" s="177">
        <f>174000-L24-K24-J24</f>
        <v>43483</v>
      </c>
      <c r="N24" s="184">
        <f>SUM(J24:M24)</f>
        <v>174000</v>
      </c>
      <c r="O24" s="184"/>
      <c r="P24" s="137"/>
      <c r="Q24" s="137"/>
    </row>
    <row r="25" spans="1:17" s="36" customFormat="1" ht="24.75" customHeight="1" x14ac:dyDescent="0.2">
      <c r="A25" s="139" t="s">
        <v>43</v>
      </c>
      <c r="B25" s="139"/>
      <c r="C25" s="139"/>
      <c r="D25" s="139"/>
      <c r="E25" s="139"/>
      <c r="F25" s="137" t="s">
        <v>39</v>
      </c>
      <c r="G25" s="137"/>
      <c r="H25" s="137"/>
      <c r="I25" s="137"/>
      <c r="J25" s="37">
        <f t="shared" ref="J25:M25" si="0">+J23/J24*100</f>
        <v>100</v>
      </c>
      <c r="K25" s="37">
        <f t="shared" si="0"/>
        <v>100</v>
      </c>
      <c r="L25" s="37">
        <f t="shared" si="0"/>
        <v>100</v>
      </c>
      <c r="M25" s="37">
        <f t="shared" si="0"/>
        <v>100</v>
      </c>
      <c r="N25" s="176">
        <f>+N23/N24*100</f>
        <v>100</v>
      </c>
      <c r="O25" s="176"/>
      <c r="P25" s="137"/>
      <c r="Q25" s="13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75" x14ac:dyDescent="0.2">
      <c r="A29" s="14"/>
      <c r="B29" s="14"/>
      <c r="C29" s="14"/>
      <c r="D29" s="14"/>
      <c r="E29" s="14"/>
      <c r="F29" s="168" t="s">
        <v>11</v>
      </c>
      <c r="G29" s="168"/>
      <c r="H29" s="168"/>
      <c r="I29" s="14"/>
      <c r="J29" s="14"/>
      <c r="K29" s="14"/>
      <c r="L29" s="14"/>
      <c r="M29" s="14"/>
      <c r="N29" s="14"/>
      <c r="O29" s="168" t="s">
        <v>12</v>
      </c>
      <c r="P29" s="168"/>
      <c r="Q29" s="14"/>
    </row>
    <row r="30" spans="1:17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75" x14ac:dyDescent="0.2">
      <c r="A34" s="7"/>
      <c r="B34" s="7"/>
      <c r="C34" s="7"/>
      <c r="D34" s="7"/>
      <c r="E34" s="7"/>
      <c r="F34" s="142"/>
      <c r="G34" s="143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 x14ac:dyDescent="0.2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75" x14ac:dyDescent="0.2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 x14ac:dyDescent="0.2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showGridLines="0" topLeftCell="A16" zoomScale="60" zoomScaleNormal="60" workbookViewId="0">
      <selection activeCell="F25" sqref="F25:G2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9.140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15" t="s">
        <v>185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8" s="4" customFormat="1" ht="9.75" customHeight="1" x14ac:dyDescent="0.2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17" t="s">
        <v>52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4" t="s">
        <v>1</v>
      </c>
      <c r="B5" s="114" t="s">
        <v>2</v>
      </c>
      <c r="C5" s="114"/>
      <c r="D5" s="114"/>
      <c r="E5" s="114"/>
      <c r="F5" s="114"/>
      <c r="G5" s="114"/>
      <c r="H5" s="114"/>
      <c r="I5" s="114"/>
      <c r="J5" s="114" t="s">
        <v>10</v>
      </c>
      <c r="K5" s="114"/>
      <c r="L5" s="114"/>
      <c r="M5" s="114"/>
      <c r="N5" s="114"/>
      <c r="O5" s="114" t="s">
        <v>9</v>
      </c>
      <c r="P5" s="114"/>
      <c r="Q5" s="114"/>
      <c r="R5" s="3"/>
    </row>
    <row r="6" spans="1:18" s="4" customFormat="1" ht="18.75" customHeight="1" x14ac:dyDescent="0.2">
      <c r="A6" s="114"/>
      <c r="B6" s="114"/>
      <c r="C6" s="114"/>
      <c r="D6" s="114"/>
      <c r="E6" s="114"/>
      <c r="F6" s="114"/>
      <c r="G6" s="114"/>
      <c r="H6" s="114"/>
      <c r="I6" s="114"/>
      <c r="J6" s="70" t="s">
        <v>3</v>
      </c>
      <c r="K6" s="114" t="s">
        <v>2</v>
      </c>
      <c r="L6" s="114"/>
      <c r="M6" s="114"/>
      <c r="N6" s="114"/>
      <c r="O6" s="70" t="s">
        <v>1</v>
      </c>
      <c r="P6" s="114" t="s">
        <v>2</v>
      </c>
      <c r="Q6" s="114"/>
      <c r="R6" s="3"/>
    </row>
    <row r="7" spans="1:18" s="26" customFormat="1" ht="88.5" customHeight="1" x14ac:dyDescent="0.2">
      <c r="A7" s="50" t="str">
        <f>+MIR!A5</f>
        <v>N/A</v>
      </c>
      <c r="B7" s="154" t="str">
        <f>+MIR!B5</f>
        <v>FONDO DE APORTACIONES PARA EL FORTALECIMIENTO DE LOS MUNICIPIOS Y DE LAS DEMARCACIONES TERRITORIALES DEMARCACIONES TERRITORIALES DE LA CIUDAD DE MÉXICO</v>
      </c>
      <c r="C7" s="154"/>
      <c r="D7" s="154"/>
      <c r="E7" s="154"/>
      <c r="F7" s="154"/>
      <c r="G7" s="154"/>
      <c r="H7" s="154"/>
      <c r="I7" s="154"/>
      <c r="J7" s="74" t="str">
        <f>+MIR!E5</f>
        <v>4</v>
      </c>
      <c r="K7" s="155" t="str">
        <f>+MIR!F5</f>
        <v>FINANZAS DE CALIDAD Y ESTABILIDAD ECONÓMICA</v>
      </c>
      <c r="L7" s="155"/>
      <c r="M7" s="155"/>
      <c r="N7" s="155"/>
      <c r="O7" s="74">
        <v>5</v>
      </c>
      <c r="P7" s="174" t="str">
        <f>+MIR!K5</f>
        <v>TESORERÍA MUNICIPAL</v>
      </c>
      <c r="Q7" s="155"/>
    </row>
    <row r="8" spans="1:18" s="4" customFormat="1" ht="41.25" customHeight="1" x14ac:dyDescent="0.2">
      <c r="A8" s="114" t="s">
        <v>13</v>
      </c>
      <c r="B8" s="114"/>
      <c r="C8" s="114"/>
      <c r="D8" s="114"/>
      <c r="E8" s="114"/>
      <c r="F8" s="128" t="str">
        <f>+MIR!C6</f>
        <v>Satisfacer los requerimientos de la administración pública municipal necesarios para cumplir con sus obligaciones operativas y financieras.</v>
      </c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</row>
    <row r="9" spans="1:18" s="4" customFormat="1" ht="18" customHeight="1" x14ac:dyDescent="0.2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</row>
    <row r="10" spans="1:18" s="4" customFormat="1" ht="21" customHeight="1" x14ac:dyDescent="0.2">
      <c r="A10" s="114" t="s">
        <v>14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</row>
    <row r="11" spans="1:18" s="4" customFormat="1" ht="13.5" customHeight="1" x14ac:dyDescent="0.2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</row>
    <row r="12" spans="1:18" s="4" customFormat="1" ht="54.75" customHeight="1" x14ac:dyDescent="0.2">
      <c r="A12" s="118" t="s">
        <v>2</v>
      </c>
      <c r="B12" s="118"/>
      <c r="C12" s="118"/>
      <c r="D12" s="128" t="str">
        <f>+MIR!C23</f>
        <v>Porcentaje de cumplimiento de mantenimiento y conservación de mobiliario y equipo de seguridad pública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72" t="s">
        <v>15</v>
      </c>
      <c r="Q12" s="12" t="s">
        <v>38</v>
      </c>
    </row>
    <row r="13" spans="1:18" s="4" customFormat="1" ht="36" customHeight="1" x14ac:dyDescent="0.2">
      <c r="A13" s="118" t="s">
        <v>16</v>
      </c>
      <c r="B13" s="118"/>
      <c r="C13" s="118"/>
      <c r="D13" s="119" t="s">
        <v>172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1"/>
    </row>
    <row r="14" spans="1:18" s="4" customFormat="1" ht="51" customHeight="1" x14ac:dyDescent="0.2">
      <c r="A14" s="118" t="s">
        <v>7</v>
      </c>
      <c r="B14" s="118"/>
      <c r="C14" s="118"/>
      <c r="D14" s="119" t="s">
        <v>176</v>
      </c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1"/>
      <c r="P14" s="72" t="s">
        <v>36</v>
      </c>
      <c r="Q14" s="12" t="s">
        <v>51</v>
      </c>
    </row>
    <row r="15" spans="1:18" s="4" customFormat="1" ht="33" customHeight="1" x14ac:dyDescent="0.2">
      <c r="A15" s="118" t="s">
        <v>17</v>
      </c>
      <c r="B15" s="118"/>
      <c r="C15" s="118"/>
      <c r="D15" s="128" t="s">
        <v>47</v>
      </c>
      <c r="E15" s="128"/>
      <c r="F15" s="128"/>
      <c r="G15" s="128"/>
      <c r="H15" s="128"/>
      <c r="I15" s="128"/>
      <c r="J15" s="118" t="s">
        <v>18</v>
      </c>
      <c r="K15" s="118"/>
      <c r="L15" s="130" t="s">
        <v>40</v>
      </c>
      <c r="M15" s="130"/>
      <c r="N15" s="130"/>
      <c r="O15" s="130"/>
      <c r="P15" s="72" t="s">
        <v>19</v>
      </c>
      <c r="Q15" s="12" t="s">
        <v>41</v>
      </c>
    </row>
    <row r="16" spans="1:18" s="4" customFormat="1" ht="24" customHeight="1" x14ac:dyDescent="0.2">
      <c r="A16" s="118" t="s">
        <v>20</v>
      </c>
      <c r="B16" s="118"/>
      <c r="C16" s="118"/>
      <c r="D16" s="128" t="s">
        <v>45</v>
      </c>
      <c r="E16" s="128"/>
      <c r="F16" s="128"/>
      <c r="G16" s="128"/>
      <c r="H16" s="128"/>
      <c r="I16" s="128"/>
      <c r="J16" s="118" t="s">
        <v>21</v>
      </c>
      <c r="K16" s="118"/>
      <c r="L16" s="118"/>
      <c r="M16" s="118"/>
      <c r="N16" s="118"/>
      <c r="O16" s="118"/>
      <c r="P16" s="128" t="str">
        <f>+MIR!A23</f>
        <v>Actividad 2.8</v>
      </c>
      <c r="Q16" s="128"/>
    </row>
    <row r="17" spans="1:17" s="4" customFormat="1" ht="42.75" customHeight="1" x14ac:dyDescent="0.2">
      <c r="A17" s="118" t="s">
        <v>22</v>
      </c>
      <c r="B17" s="118"/>
      <c r="C17" s="118"/>
      <c r="D17" s="128" t="str">
        <f>+MIR!B23</f>
        <v>Mantenimiento y conservación de mobiliario y equipo de seguridad pública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</row>
    <row r="18" spans="1:17" s="4" customFormat="1" ht="12" customHeight="1" x14ac:dyDescent="0.2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t="20.25" customHeight="1" x14ac:dyDescent="0.2">
      <c r="A19" s="131" t="s">
        <v>23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32" t="s">
        <v>24</v>
      </c>
      <c r="B21" s="132"/>
      <c r="C21" s="132"/>
      <c r="D21" s="132"/>
      <c r="E21" s="132"/>
      <c r="F21" s="114" t="s">
        <v>25</v>
      </c>
      <c r="G21" s="114"/>
      <c r="H21" s="114" t="s">
        <v>26</v>
      </c>
      <c r="I21" s="114"/>
      <c r="J21" s="132" t="s">
        <v>27</v>
      </c>
      <c r="K21" s="132"/>
      <c r="L21" s="132"/>
      <c r="M21" s="132"/>
      <c r="N21" s="132" t="s">
        <v>28</v>
      </c>
      <c r="O21" s="132"/>
      <c r="P21" s="132" t="s">
        <v>29</v>
      </c>
      <c r="Q21" s="132"/>
    </row>
    <row r="22" spans="1:17" ht="29.25" customHeight="1" x14ac:dyDescent="0.2">
      <c r="A22" s="132"/>
      <c r="B22" s="132"/>
      <c r="C22" s="132"/>
      <c r="D22" s="132"/>
      <c r="E22" s="132"/>
      <c r="F22" s="114"/>
      <c r="G22" s="114"/>
      <c r="H22" s="114"/>
      <c r="I22" s="114"/>
      <c r="J22" s="71" t="s">
        <v>30</v>
      </c>
      <c r="K22" s="71" t="s">
        <v>31</v>
      </c>
      <c r="L22" s="71" t="s">
        <v>32</v>
      </c>
      <c r="M22" s="71" t="s">
        <v>33</v>
      </c>
      <c r="N22" s="132"/>
      <c r="O22" s="132"/>
      <c r="P22" s="132"/>
      <c r="Q22" s="132"/>
    </row>
    <row r="23" spans="1:17" s="36" customFormat="1" ht="85.5" customHeight="1" x14ac:dyDescent="0.2">
      <c r="A23" s="133" t="s">
        <v>177</v>
      </c>
      <c r="B23" s="133"/>
      <c r="C23" s="133"/>
      <c r="D23" s="133"/>
      <c r="E23" s="133"/>
      <c r="F23" s="138" t="s">
        <v>88</v>
      </c>
      <c r="G23" s="138"/>
      <c r="H23" s="137" t="s">
        <v>44</v>
      </c>
      <c r="I23" s="137"/>
      <c r="J23" s="177">
        <v>65879</v>
      </c>
      <c r="K23" s="177">
        <f>131653-J23</f>
        <v>65774</v>
      </c>
      <c r="L23" s="177">
        <f>197426-K23-J23</f>
        <v>65773</v>
      </c>
      <c r="M23" s="177">
        <f>263200-L23-K23-J23</f>
        <v>65774</v>
      </c>
      <c r="N23" s="184">
        <f>SUM(J23:M23)</f>
        <v>263200</v>
      </c>
      <c r="O23" s="184"/>
      <c r="P23" s="137"/>
      <c r="Q23" s="137"/>
    </row>
    <row r="24" spans="1:17" s="36" customFormat="1" ht="84" customHeight="1" x14ac:dyDescent="0.2">
      <c r="A24" s="133" t="s">
        <v>178</v>
      </c>
      <c r="B24" s="133"/>
      <c r="C24" s="133"/>
      <c r="D24" s="133"/>
      <c r="E24" s="133"/>
      <c r="F24" s="138" t="s">
        <v>88</v>
      </c>
      <c r="G24" s="138"/>
      <c r="H24" s="137" t="s">
        <v>44</v>
      </c>
      <c r="I24" s="137"/>
      <c r="J24" s="177">
        <v>65879</v>
      </c>
      <c r="K24" s="177">
        <f>131653-J24</f>
        <v>65774</v>
      </c>
      <c r="L24" s="177">
        <f>197426-K24-J24</f>
        <v>65773</v>
      </c>
      <c r="M24" s="177">
        <f>263200-L24-K24-J24</f>
        <v>65774</v>
      </c>
      <c r="N24" s="184">
        <f>SUM(J24:M24)</f>
        <v>263200</v>
      </c>
      <c r="O24" s="184"/>
      <c r="P24" s="137"/>
      <c r="Q24" s="137"/>
    </row>
    <row r="25" spans="1:17" s="36" customFormat="1" ht="24.75" customHeight="1" x14ac:dyDescent="0.2">
      <c r="A25" s="139" t="s">
        <v>43</v>
      </c>
      <c r="B25" s="139"/>
      <c r="C25" s="139"/>
      <c r="D25" s="139"/>
      <c r="E25" s="139"/>
      <c r="F25" s="137" t="s">
        <v>39</v>
      </c>
      <c r="G25" s="137"/>
      <c r="H25" s="137"/>
      <c r="I25" s="137"/>
      <c r="J25" s="37">
        <f t="shared" ref="J25:M25" si="0">+J23/J24*100</f>
        <v>100</v>
      </c>
      <c r="K25" s="37">
        <f t="shared" si="0"/>
        <v>100</v>
      </c>
      <c r="L25" s="37">
        <f t="shared" si="0"/>
        <v>100</v>
      </c>
      <c r="M25" s="37">
        <f t="shared" si="0"/>
        <v>100</v>
      </c>
      <c r="N25" s="176">
        <f>+N23/N24*100</f>
        <v>100</v>
      </c>
      <c r="O25" s="176"/>
      <c r="P25" s="137"/>
      <c r="Q25" s="13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75" x14ac:dyDescent="0.2">
      <c r="A29" s="14"/>
      <c r="B29" s="14"/>
      <c r="C29" s="14"/>
      <c r="D29" s="14"/>
      <c r="E29" s="14"/>
      <c r="F29" s="168" t="s">
        <v>11</v>
      </c>
      <c r="G29" s="168"/>
      <c r="H29" s="168"/>
      <c r="I29" s="14"/>
      <c r="J29" s="14"/>
      <c r="K29" s="14"/>
      <c r="L29" s="14"/>
      <c r="M29" s="14"/>
      <c r="N29" s="14"/>
      <c r="O29" s="168" t="s">
        <v>12</v>
      </c>
      <c r="P29" s="168"/>
      <c r="Q29" s="14"/>
    </row>
    <row r="30" spans="1:17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75" x14ac:dyDescent="0.2">
      <c r="A34" s="7"/>
      <c r="B34" s="7"/>
      <c r="C34" s="7"/>
      <c r="D34" s="7"/>
      <c r="E34" s="7"/>
      <c r="F34" s="142"/>
      <c r="G34" s="143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 x14ac:dyDescent="0.2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75" x14ac:dyDescent="0.2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 x14ac:dyDescent="0.2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showGridLines="0" topLeftCell="A13" zoomScale="60" zoomScaleNormal="60" workbookViewId="0">
      <selection activeCell="F25" sqref="F25:G2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9.140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15" t="s">
        <v>185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8" s="4" customFormat="1" ht="9.75" customHeight="1" x14ac:dyDescent="0.2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17" t="s">
        <v>52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4" t="s">
        <v>1</v>
      </c>
      <c r="B5" s="114" t="s">
        <v>2</v>
      </c>
      <c r="C5" s="114"/>
      <c r="D5" s="114"/>
      <c r="E5" s="114"/>
      <c r="F5" s="114"/>
      <c r="G5" s="114"/>
      <c r="H5" s="114"/>
      <c r="I5" s="114"/>
      <c r="J5" s="114" t="s">
        <v>10</v>
      </c>
      <c r="K5" s="114"/>
      <c r="L5" s="114"/>
      <c r="M5" s="114"/>
      <c r="N5" s="114"/>
      <c r="O5" s="114" t="s">
        <v>9</v>
      </c>
      <c r="P5" s="114"/>
      <c r="Q5" s="114"/>
      <c r="R5" s="3"/>
    </row>
    <row r="6" spans="1:18" s="4" customFormat="1" ht="18.75" customHeight="1" x14ac:dyDescent="0.2">
      <c r="A6" s="114"/>
      <c r="B6" s="114"/>
      <c r="C6" s="114"/>
      <c r="D6" s="114"/>
      <c r="E6" s="114"/>
      <c r="F6" s="114"/>
      <c r="G6" s="114"/>
      <c r="H6" s="114"/>
      <c r="I6" s="114"/>
      <c r="J6" s="70" t="s">
        <v>3</v>
      </c>
      <c r="K6" s="114" t="s">
        <v>2</v>
      </c>
      <c r="L6" s="114"/>
      <c r="M6" s="114"/>
      <c r="N6" s="114"/>
      <c r="O6" s="70" t="s">
        <v>1</v>
      </c>
      <c r="P6" s="114" t="s">
        <v>2</v>
      </c>
      <c r="Q6" s="114"/>
      <c r="R6" s="3"/>
    </row>
    <row r="7" spans="1:18" s="26" customFormat="1" ht="88.5" customHeight="1" x14ac:dyDescent="0.2">
      <c r="A7" s="50" t="str">
        <f>+MIR!A5</f>
        <v>N/A</v>
      </c>
      <c r="B7" s="154" t="str">
        <f>+MIR!B5</f>
        <v>FONDO DE APORTACIONES PARA EL FORTALECIMIENTO DE LOS MUNICIPIOS Y DE LAS DEMARCACIONES TERRITORIALES DEMARCACIONES TERRITORIALES DE LA CIUDAD DE MÉXICO</v>
      </c>
      <c r="C7" s="154"/>
      <c r="D7" s="154"/>
      <c r="E7" s="154"/>
      <c r="F7" s="154"/>
      <c r="G7" s="154"/>
      <c r="H7" s="154"/>
      <c r="I7" s="154"/>
      <c r="J7" s="74" t="str">
        <f>+MIR!E5</f>
        <v>4</v>
      </c>
      <c r="K7" s="155" t="str">
        <f>+MIR!F5</f>
        <v>FINANZAS DE CALIDAD Y ESTABILIDAD ECONÓMICA</v>
      </c>
      <c r="L7" s="155"/>
      <c r="M7" s="155"/>
      <c r="N7" s="155"/>
      <c r="O7" s="74">
        <v>5</v>
      </c>
      <c r="P7" s="174" t="str">
        <f>+MIR!K5</f>
        <v>TESORERÍA MUNICIPAL</v>
      </c>
      <c r="Q7" s="155"/>
    </row>
    <row r="8" spans="1:18" s="4" customFormat="1" ht="41.25" customHeight="1" x14ac:dyDescent="0.2">
      <c r="A8" s="114" t="s">
        <v>13</v>
      </c>
      <c r="B8" s="114"/>
      <c r="C8" s="114"/>
      <c r="D8" s="114"/>
      <c r="E8" s="114"/>
      <c r="F8" s="128" t="str">
        <f>+MIR!C6</f>
        <v>Satisfacer los requerimientos de la administración pública municipal necesarios para cumplir con sus obligaciones operativas y financieras.</v>
      </c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</row>
    <row r="9" spans="1:18" s="4" customFormat="1" ht="18" customHeight="1" x14ac:dyDescent="0.2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</row>
    <row r="10" spans="1:18" s="4" customFormat="1" ht="21" customHeight="1" x14ac:dyDescent="0.2">
      <c r="A10" s="114" t="s">
        <v>14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</row>
    <row r="11" spans="1:18" s="4" customFormat="1" ht="13.5" customHeight="1" x14ac:dyDescent="0.2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</row>
    <row r="12" spans="1:18" s="4" customFormat="1" ht="54.75" customHeight="1" x14ac:dyDescent="0.2">
      <c r="A12" s="118" t="s">
        <v>2</v>
      </c>
      <c r="B12" s="118"/>
      <c r="C12" s="118"/>
      <c r="D12" s="128" t="str">
        <f>+MIR!C24</f>
        <v>Porcentaje de cumplimiento de adquisición de vehículos de seguridad pública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72" t="s">
        <v>15</v>
      </c>
      <c r="Q12" s="12" t="s">
        <v>38</v>
      </c>
    </row>
    <row r="13" spans="1:18" s="4" customFormat="1" ht="36" customHeight="1" x14ac:dyDescent="0.2">
      <c r="A13" s="118" t="s">
        <v>16</v>
      </c>
      <c r="B13" s="118"/>
      <c r="C13" s="118"/>
      <c r="D13" s="119" t="s">
        <v>179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1"/>
    </row>
    <row r="14" spans="1:18" s="4" customFormat="1" ht="51" customHeight="1" x14ac:dyDescent="0.2">
      <c r="A14" s="118" t="s">
        <v>7</v>
      </c>
      <c r="B14" s="118"/>
      <c r="C14" s="118"/>
      <c r="D14" s="119" t="s">
        <v>180</v>
      </c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1"/>
      <c r="P14" s="72" t="s">
        <v>36</v>
      </c>
      <c r="Q14" s="12" t="s">
        <v>51</v>
      </c>
    </row>
    <row r="15" spans="1:18" s="4" customFormat="1" ht="33" customHeight="1" x14ac:dyDescent="0.2">
      <c r="A15" s="118" t="s">
        <v>17</v>
      </c>
      <c r="B15" s="118"/>
      <c r="C15" s="118"/>
      <c r="D15" s="128" t="s">
        <v>47</v>
      </c>
      <c r="E15" s="128"/>
      <c r="F15" s="128"/>
      <c r="G15" s="128"/>
      <c r="H15" s="128"/>
      <c r="I15" s="128"/>
      <c r="J15" s="118" t="s">
        <v>18</v>
      </c>
      <c r="K15" s="118"/>
      <c r="L15" s="130" t="s">
        <v>40</v>
      </c>
      <c r="M15" s="130"/>
      <c r="N15" s="130"/>
      <c r="O15" s="130"/>
      <c r="P15" s="72" t="s">
        <v>19</v>
      </c>
      <c r="Q15" s="12" t="s">
        <v>41</v>
      </c>
    </row>
    <row r="16" spans="1:18" s="4" customFormat="1" ht="24" customHeight="1" x14ac:dyDescent="0.2">
      <c r="A16" s="118" t="s">
        <v>20</v>
      </c>
      <c r="B16" s="118"/>
      <c r="C16" s="118"/>
      <c r="D16" s="128" t="s">
        <v>45</v>
      </c>
      <c r="E16" s="128"/>
      <c r="F16" s="128"/>
      <c r="G16" s="128"/>
      <c r="H16" s="128"/>
      <c r="I16" s="128"/>
      <c r="J16" s="118" t="s">
        <v>21</v>
      </c>
      <c r="K16" s="118"/>
      <c r="L16" s="118"/>
      <c r="M16" s="118"/>
      <c r="N16" s="118"/>
      <c r="O16" s="118"/>
      <c r="P16" s="128" t="str">
        <f>+MIR!A24</f>
        <v>Actividad 2.9</v>
      </c>
      <c r="Q16" s="128"/>
    </row>
    <row r="17" spans="1:17" s="4" customFormat="1" ht="42.75" customHeight="1" x14ac:dyDescent="0.2">
      <c r="A17" s="118" t="s">
        <v>22</v>
      </c>
      <c r="B17" s="118"/>
      <c r="C17" s="118"/>
      <c r="D17" s="128" t="str">
        <f>+MIR!B24</f>
        <v>Adquisición de vehículos de seguridad pública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</row>
    <row r="18" spans="1:17" s="4" customFormat="1" ht="12" customHeight="1" x14ac:dyDescent="0.2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t="20.25" customHeight="1" x14ac:dyDescent="0.2">
      <c r="A19" s="131" t="s">
        <v>23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32" t="s">
        <v>24</v>
      </c>
      <c r="B21" s="132"/>
      <c r="C21" s="132"/>
      <c r="D21" s="132"/>
      <c r="E21" s="132"/>
      <c r="F21" s="114" t="s">
        <v>25</v>
      </c>
      <c r="G21" s="114"/>
      <c r="H21" s="114" t="s">
        <v>26</v>
      </c>
      <c r="I21" s="114"/>
      <c r="J21" s="132" t="s">
        <v>27</v>
      </c>
      <c r="K21" s="132"/>
      <c r="L21" s="132"/>
      <c r="M21" s="132"/>
      <c r="N21" s="132" t="s">
        <v>28</v>
      </c>
      <c r="O21" s="132"/>
      <c r="P21" s="132" t="s">
        <v>29</v>
      </c>
      <c r="Q21" s="132"/>
    </row>
    <row r="22" spans="1:17" ht="29.25" customHeight="1" x14ac:dyDescent="0.2">
      <c r="A22" s="132"/>
      <c r="B22" s="132"/>
      <c r="C22" s="132"/>
      <c r="D22" s="132"/>
      <c r="E22" s="132"/>
      <c r="F22" s="114"/>
      <c r="G22" s="114"/>
      <c r="H22" s="114"/>
      <c r="I22" s="114"/>
      <c r="J22" s="71" t="s">
        <v>30</v>
      </c>
      <c r="K22" s="71" t="s">
        <v>31</v>
      </c>
      <c r="L22" s="71" t="s">
        <v>32</v>
      </c>
      <c r="M22" s="71" t="s">
        <v>33</v>
      </c>
      <c r="N22" s="132"/>
      <c r="O22" s="132"/>
      <c r="P22" s="132"/>
      <c r="Q22" s="132"/>
    </row>
    <row r="23" spans="1:17" s="36" customFormat="1" ht="85.5" customHeight="1" x14ac:dyDescent="0.2">
      <c r="A23" s="133" t="s">
        <v>181</v>
      </c>
      <c r="B23" s="133"/>
      <c r="C23" s="133"/>
      <c r="D23" s="133"/>
      <c r="E23" s="133"/>
      <c r="F23" s="138" t="s">
        <v>88</v>
      </c>
      <c r="G23" s="138"/>
      <c r="H23" s="137" t="s">
        <v>44</v>
      </c>
      <c r="I23" s="137"/>
      <c r="J23" s="177">
        <v>375450</v>
      </c>
      <c r="K23" s="177">
        <f>750300-J23</f>
        <v>374850</v>
      </c>
      <c r="L23" s="177">
        <f>1125150-K23-J23</f>
        <v>374850</v>
      </c>
      <c r="M23" s="177">
        <f>1500000-L23-K23-J23</f>
        <v>374850</v>
      </c>
      <c r="N23" s="184">
        <f>SUM(J23:M23)</f>
        <v>1500000</v>
      </c>
      <c r="O23" s="184"/>
      <c r="P23" s="137"/>
      <c r="Q23" s="137"/>
    </row>
    <row r="24" spans="1:17" s="36" customFormat="1" ht="84" customHeight="1" x14ac:dyDescent="0.2">
      <c r="A24" s="133" t="s">
        <v>182</v>
      </c>
      <c r="B24" s="133"/>
      <c r="C24" s="133"/>
      <c r="D24" s="133"/>
      <c r="E24" s="133"/>
      <c r="F24" s="138" t="s">
        <v>88</v>
      </c>
      <c r="G24" s="138"/>
      <c r="H24" s="137" t="s">
        <v>44</v>
      </c>
      <c r="I24" s="137"/>
      <c r="J24" s="177">
        <v>375450</v>
      </c>
      <c r="K24" s="177">
        <f>750300-J24</f>
        <v>374850</v>
      </c>
      <c r="L24" s="177">
        <f>1125150-K24-J24</f>
        <v>374850</v>
      </c>
      <c r="M24" s="177">
        <f>1500000-L24-K24-J24</f>
        <v>374850</v>
      </c>
      <c r="N24" s="184">
        <f>SUM(J24:M24)</f>
        <v>1500000</v>
      </c>
      <c r="O24" s="184"/>
      <c r="P24" s="137"/>
      <c r="Q24" s="137"/>
    </row>
    <row r="25" spans="1:17" s="36" customFormat="1" ht="24.75" customHeight="1" x14ac:dyDescent="0.2">
      <c r="A25" s="139" t="s">
        <v>43</v>
      </c>
      <c r="B25" s="139"/>
      <c r="C25" s="139"/>
      <c r="D25" s="139"/>
      <c r="E25" s="139"/>
      <c r="F25" s="137" t="s">
        <v>39</v>
      </c>
      <c r="G25" s="137"/>
      <c r="H25" s="137"/>
      <c r="I25" s="137"/>
      <c r="J25" s="37">
        <f t="shared" ref="J25:M25" si="0">+J23/J24*100</f>
        <v>100</v>
      </c>
      <c r="K25" s="37">
        <f t="shared" si="0"/>
        <v>100</v>
      </c>
      <c r="L25" s="37">
        <f t="shared" si="0"/>
        <v>100</v>
      </c>
      <c r="M25" s="37">
        <f t="shared" si="0"/>
        <v>100</v>
      </c>
      <c r="N25" s="176">
        <f>+N23/N24*100</f>
        <v>100</v>
      </c>
      <c r="O25" s="176"/>
      <c r="P25" s="137"/>
      <c r="Q25" s="13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75" x14ac:dyDescent="0.2">
      <c r="A29" s="14"/>
      <c r="B29" s="14"/>
      <c r="C29" s="14"/>
      <c r="D29" s="14"/>
      <c r="E29" s="14"/>
      <c r="F29" s="168" t="s">
        <v>11</v>
      </c>
      <c r="G29" s="168"/>
      <c r="H29" s="168"/>
      <c r="I29" s="14"/>
      <c r="J29" s="14"/>
      <c r="K29" s="14"/>
      <c r="L29" s="14"/>
      <c r="M29" s="14"/>
      <c r="N29" s="14"/>
      <c r="O29" s="168" t="s">
        <v>12</v>
      </c>
      <c r="P29" s="168"/>
      <c r="Q29" s="14"/>
    </row>
    <row r="30" spans="1:17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75" x14ac:dyDescent="0.2">
      <c r="A34" s="7"/>
      <c r="B34" s="7"/>
      <c r="C34" s="7"/>
      <c r="D34" s="7"/>
      <c r="E34" s="7"/>
      <c r="F34" s="142"/>
      <c r="G34" s="143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 x14ac:dyDescent="0.2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75" x14ac:dyDescent="0.2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 x14ac:dyDescent="0.2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zoomScale="60" zoomScaleNormal="60" workbookViewId="0">
      <selection activeCell="J24" sqref="J2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15" t="s">
        <v>185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8" s="4" customFormat="1" ht="9.75" customHeight="1" x14ac:dyDescent="0.2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17" t="s">
        <v>66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4" t="s">
        <v>1</v>
      </c>
      <c r="B5" s="114" t="s">
        <v>2</v>
      </c>
      <c r="C5" s="114"/>
      <c r="D5" s="114"/>
      <c r="E5" s="114"/>
      <c r="F5" s="114"/>
      <c r="G5" s="114"/>
      <c r="H5" s="114"/>
      <c r="I5" s="114"/>
      <c r="J5" s="114" t="s">
        <v>10</v>
      </c>
      <c r="K5" s="114"/>
      <c r="L5" s="114"/>
      <c r="M5" s="114"/>
      <c r="N5" s="114"/>
      <c r="O5" s="114" t="s">
        <v>9</v>
      </c>
      <c r="P5" s="114"/>
      <c r="Q5" s="114"/>
      <c r="R5" s="3"/>
    </row>
    <row r="6" spans="1:18" s="4" customFormat="1" ht="18.75" customHeight="1" x14ac:dyDescent="0.2">
      <c r="A6" s="114"/>
      <c r="B6" s="114"/>
      <c r="C6" s="114"/>
      <c r="D6" s="114"/>
      <c r="E6" s="114"/>
      <c r="F6" s="114"/>
      <c r="G6" s="114"/>
      <c r="H6" s="114"/>
      <c r="I6" s="114"/>
      <c r="J6" s="52" t="s">
        <v>3</v>
      </c>
      <c r="K6" s="114" t="s">
        <v>2</v>
      </c>
      <c r="L6" s="114"/>
      <c r="M6" s="114"/>
      <c r="N6" s="114"/>
      <c r="O6" s="52" t="s">
        <v>1</v>
      </c>
      <c r="P6" s="114" t="s">
        <v>2</v>
      </c>
      <c r="Q6" s="114"/>
      <c r="R6" s="3"/>
    </row>
    <row r="7" spans="1:18" s="26" customFormat="1" ht="114.75" customHeight="1" x14ac:dyDescent="0.2">
      <c r="A7" s="63" t="str">
        <f>+MIR!A5</f>
        <v>N/A</v>
      </c>
      <c r="B7" s="122" t="str">
        <f>+MIR!B5</f>
        <v>FONDO DE APORTACIONES PARA EL FORTALECIMIENTO DE LOS MUNICIPIOS Y DE LAS DEMARCACIONES TERRITORIALES DEMARCACIONES TERRITORIALES DE LA CIUDAD DE MÉXICO</v>
      </c>
      <c r="C7" s="123"/>
      <c r="D7" s="123"/>
      <c r="E7" s="123"/>
      <c r="F7" s="123"/>
      <c r="G7" s="123"/>
      <c r="H7" s="123"/>
      <c r="I7" s="123"/>
      <c r="J7" s="59" t="str">
        <f>+MIR!E5</f>
        <v>4</v>
      </c>
      <c r="K7" s="124" t="str">
        <f>+MIR!F5</f>
        <v>FINANZAS DE CALIDAD Y ESTABILIDAD ECONÓMICA</v>
      </c>
      <c r="L7" s="125"/>
      <c r="M7" s="125"/>
      <c r="N7" s="125"/>
      <c r="O7" s="59" t="s">
        <v>76</v>
      </c>
      <c r="P7" s="126" t="str">
        <f>+MIR!K5</f>
        <v>TESORERÍA MUNICIPAL</v>
      </c>
      <c r="Q7" s="127"/>
    </row>
    <row r="8" spans="1:18" s="4" customFormat="1" ht="41.25" customHeight="1" x14ac:dyDescent="0.2">
      <c r="A8" s="114" t="s">
        <v>13</v>
      </c>
      <c r="B8" s="114"/>
      <c r="C8" s="114"/>
      <c r="D8" s="114"/>
      <c r="E8" s="114"/>
      <c r="F8" s="128" t="str">
        <f>+MIR!C6</f>
        <v>Satisfacer los requerimientos de la administración pública municipal necesarios para cumplir con sus obligaciones operativas y financieras.</v>
      </c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</row>
    <row r="9" spans="1:18" s="4" customFormat="1" ht="18" customHeight="1" x14ac:dyDescent="0.2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</row>
    <row r="10" spans="1:18" s="4" customFormat="1" ht="21" customHeight="1" x14ac:dyDescent="0.2">
      <c r="A10" s="114" t="s">
        <v>14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</row>
    <row r="11" spans="1:18" s="4" customFormat="1" ht="13.5" customHeight="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</row>
    <row r="12" spans="1:18" s="4" customFormat="1" ht="40.5" customHeight="1" x14ac:dyDescent="0.2">
      <c r="A12" s="118" t="s">
        <v>2</v>
      </c>
      <c r="B12" s="118"/>
      <c r="C12" s="118"/>
      <c r="D12" s="128" t="str">
        <f>+MIR!C10</f>
        <v>Tasa de variación anual porcentual de la calificación de la percepción ciudadana del servicio de la policía municipal de Guaymas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54" t="s">
        <v>15</v>
      </c>
      <c r="Q12" s="12" t="s">
        <v>67</v>
      </c>
    </row>
    <row r="13" spans="1:18" s="4" customFormat="1" ht="36" customHeight="1" x14ac:dyDescent="0.2">
      <c r="A13" s="118" t="s">
        <v>16</v>
      </c>
      <c r="B13" s="118"/>
      <c r="C13" s="118"/>
      <c r="D13" s="128" t="s">
        <v>68</v>
      </c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</row>
    <row r="14" spans="1:18" s="4" customFormat="1" ht="51" customHeight="1" x14ac:dyDescent="0.2">
      <c r="A14" s="118" t="s">
        <v>7</v>
      </c>
      <c r="B14" s="118"/>
      <c r="C14" s="118"/>
      <c r="D14" s="119" t="s">
        <v>78</v>
      </c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1"/>
      <c r="P14" s="54" t="s">
        <v>36</v>
      </c>
      <c r="Q14" s="12" t="s">
        <v>56</v>
      </c>
    </row>
    <row r="15" spans="1:18" s="4" customFormat="1" ht="33" customHeight="1" x14ac:dyDescent="0.2">
      <c r="A15" s="118" t="s">
        <v>17</v>
      </c>
      <c r="B15" s="118"/>
      <c r="C15" s="118"/>
      <c r="D15" s="128" t="s">
        <v>69</v>
      </c>
      <c r="E15" s="128"/>
      <c r="F15" s="128"/>
      <c r="G15" s="128"/>
      <c r="H15" s="128"/>
      <c r="I15" s="128"/>
      <c r="J15" s="118" t="s">
        <v>18</v>
      </c>
      <c r="K15" s="118"/>
      <c r="L15" s="130" t="s">
        <v>40</v>
      </c>
      <c r="M15" s="130"/>
      <c r="N15" s="130"/>
      <c r="O15" s="130"/>
      <c r="P15" s="54" t="s">
        <v>19</v>
      </c>
      <c r="Q15" s="12" t="s">
        <v>41</v>
      </c>
    </row>
    <row r="16" spans="1:18" s="4" customFormat="1" ht="24" customHeight="1" x14ac:dyDescent="0.2">
      <c r="A16" s="118" t="s">
        <v>20</v>
      </c>
      <c r="B16" s="118"/>
      <c r="C16" s="118"/>
      <c r="D16" s="128" t="s">
        <v>42</v>
      </c>
      <c r="E16" s="128"/>
      <c r="F16" s="128"/>
      <c r="G16" s="128"/>
      <c r="H16" s="128"/>
      <c r="I16" s="128"/>
      <c r="J16" s="118" t="s">
        <v>21</v>
      </c>
      <c r="K16" s="118"/>
      <c r="L16" s="118"/>
      <c r="M16" s="118"/>
      <c r="N16" s="118"/>
      <c r="O16" s="118"/>
      <c r="P16" s="128" t="str">
        <f>+MIR!A10</f>
        <v>Fin</v>
      </c>
      <c r="Q16" s="128"/>
    </row>
    <row r="17" spans="1:17" s="4" customFormat="1" ht="42.75" customHeight="1" x14ac:dyDescent="0.2">
      <c r="A17" s="118" t="s">
        <v>22</v>
      </c>
      <c r="B17" s="118"/>
      <c r="C17" s="118"/>
      <c r="D17" s="128" t="str">
        <f>+MIR!B10</f>
        <v>Contribuir a garantizar la seguridad y protección física, patrimonial y legal en el municipio mediante el fortalecimiento del Sistema de Seguridad Pública.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</row>
    <row r="18" spans="1:17" s="4" customFormat="1" ht="12" customHeight="1" x14ac:dyDescent="0.2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t="20.25" customHeight="1" x14ac:dyDescent="0.2">
      <c r="A19" s="131" t="s">
        <v>23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32" t="s">
        <v>24</v>
      </c>
      <c r="B21" s="132"/>
      <c r="C21" s="132"/>
      <c r="D21" s="132"/>
      <c r="E21" s="132"/>
      <c r="F21" s="114" t="s">
        <v>25</v>
      </c>
      <c r="G21" s="114"/>
      <c r="H21" s="114" t="s">
        <v>26</v>
      </c>
      <c r="I21" s="114"/>
      <c r="J21" s="132" t="s">
        <v>27</v>
      </c>
      <c r="K21" s="132"/>
      <c r="L21" s="132"/>
      <c r="M21" s="132"/>
      <c r="N21" s="132" t="s">
        <v>28</v>
      </c>
      <c r="O21" s="132"/>
      <c r="P21" s="132" t="s">
        <v>29</v>
      </c>
      <c r="Q21" s="132"/>
    </row>
    <row r="22" spans="1:17" ht="29.25" customHeight="1" x14ac:dyDescent="0.2">
      <c r="A22" s="132"/>
      <c r="B22" s="132"/>
      <c r="C22" s="132"/>
      <c r="D22" s="132"/>
      <c r="E22" s="132"/>
      <c r="F22" s="114"/>
      <c r="G22" s="114"/>
      <c r="H22" s="114"/>
      <c r="I22" s="114"/>
      <c r="J22" s="53" t="s">
        <v>30</v>
      </c>
      <c r="K22" s="53" t="s">
        <v>31</v>
      </c>
      <c r="L22" s="53" t="s">
        <v>32</v>
      </c>
      <c r="M22" s="53" t="s">
        <v>33</v>
      </c>
      <c r="N22" s="132"/>
      <c r="O22" s="132"/>
      <c r="P22" s="132"/>
      <c r="Q22" s="132"/>
    </row>
    <row r="23" spans="1:17" s="36" customFormat="1" ht="45.6" customHeight="1" x14ac:dyDescent="0.2">
      <c r="A23" s="133" t="s">
        <v>70</v>
      </c>
      <c r="B23" s="133"/>
      <c r="C23" s="133"/>
      <c r="D23" s="133"/>
      <c r="E23" s="133"/>
      <c r="F23" s="130" t="s">
        <v>71</v>
      </c>
      <c r="G23" s="130"/>
      <c r="H23" s="134" t="s">
        <v>72</v>
      </c>
      <c r="I23" s="135"/>
      <c r="J23" s="60"/>
      <c r="K23" s="60"/>
      <c r="L23" s="60"/>
      <c r="M23" s="61">
        <v>7.8</v>
      </c>
      <c r="N23" s="136">
        <f>SUM(J23:M23)</f>
        <v>7.8</v>
      </c>
      <c r="O23" s="136"/>
      <c r="P23" s="137" t="s">
        <v>73</v>
      </c>
      <c r="Q23" s="137"/>
    </row>
    <row r="24" spans="1:17" s="36" customFormat="1" ht="45.6" customHeight="1" x14ac:dyDescent="0.2">
      <c r="A24" s="133" t="s">
        <v>74</v>
      </c>
      <c r="B24" s="133"/>
      <c r="C24" s="133"/>
      <c r="D24" s="133"/>
      <c r="E24" s="133"/>
      <c r="F24" s="130" t="s">
        <v>71</v>
      </c>
      <c r="G24" s="130"/>
      <c r="H24" s="134" t="s">
        <v>72</v>
      </c>
      <c r="I24" s="135"/>
      <c r="J24" s="60"/>
      <c r="K24" s="60"/>
      <c r="L24" s="60"/>
      <c r="M24" s="61">
        <v>5.8</v>
      </c>
      <c r="N24" s="136">
        <f>SUM(J24:M24)</f>
        <v>5.8</v>
      </c>
      <c r="O24" s="136"/>
      <c r="P24" s="138" t="s">
        <v>77</v>
      </c>
      <c r="Q24" s="138"/>
    </row>
    <row r="25" spans="1:17" s="36" customFormat="1" ht="24.75" customHeight="1" x14ac:dyDescent="0.2">
      <c r="A25" s="139" t="s">
        <v>43</v>
      </c>
      <c r="B25" s="139"/>
      <c r="C25" s="139"/>
      <c r="D25" s="139"/>
      <c r="E25" s="139"/>
      <c r="F25" s="137" t="s">
        <v>39</v>
      </c>
      <c r="G25" s="137"/>
      <c r="H25" s="137"/>
      <c r="I25" s="137"/>
      <c r="J25" s="37"/>
      <c r="K25" s="37"/>
      <c r="L25" s="37"/>
      <c r="M25" s="62">
        <f>+((M23-M24) /M24) * 100</f>
        <v>34.482758620689658</v>
      </c>
      <c r="N25" s="140">
        <f>+((N23-N24) /N24) * 100</f>
        <v>34.482758620689658</v>
      </c>
      <c r="O25" s="141"/>
      <c r="P25" s="137"/>
      <c r="Q25" s="13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42"/>
      <c r="G29" s="143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zoomScale="60" zoomScaleNormal="60" workbookViewId="0">
      <selection activeCell="N23" sqref="N23:O23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9" style="2" customWidth="1"/>
    <col min="10" max="10" width="18.7109375" style="2" customWidth="1"/>
    <col min="11" max="11" width="19.85546875" style="2" customWidth="1"/>
    <col min="12" max="12" width="19.140625" style="2" customWidth="1"/>
    <col min="13" max="13" width="16" style="2" customWidth="1"/>
    <col min="14" max="14" width="11.140625" style="2" customWidth="1"/>
    <col min="15" max="15" width="11.285156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15" t="s">
        <v>185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8" s="4" customFormat="1" ht="9.75" customHeight="1" x14ac:dyDescent="0.2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17" t="s">
        <v>66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4" t="s">
        <v>1</v>
      </c>
      <c r="B5" s="114" t="s">
        <v>2</v>
      </c>
      <c r="C5" s="114"/>
      <c r="D5" s="114"/>
      <c r="E5" s="114"/>
      <c r="F5" s="114"/>
      <c r="G5" s="114"/>
      <c r="H5" s="114"/>
      <c r="I5" s="114"/>
      <c r="J5" s="114" t="s">
        <v>10</v>
      </c>
      <c r="K5" s="114"/>
      <c r="L5" s="114"/>
      <c r="M5" s="114"/>
      <c r="N5" s="114"/>
      <c r="O5" s="114" t="s">
        <v>9</v>
      </c>
      <c r="P5" s="114"/>
      <c r="Q5" s="114"/>
      <c r="R5" s="3"/>
    </row>
    <row r="6" spans="1:18" s="4" customFormat="1" ht="18.75" customHeight="1" x14ac:dyDescent="0.2">
      <c r="A6" s="114"/>
      <c r="B6" s="114"/>
      <c r="C6" s="114"/>
      <c r="D6" s="114"/>
      <c r="E6" s="114"/>
      <c r="F6" s="114"/>
      <c r="G6" s="114"/>
      <c r="H6" s="114"/>
      <c r="I6" s="114"/>
      <c r="J6" s="52" t="s">
        <v>3</v>
      </c>
      <c r="K6" s="114" t="s">
        <v>2</v>
      </c>
      <c r="L6" s="114"/>
      <c r="M6" s="114"/>
      <c r="N6" s="114"/>
      <c r="O6" s="52" t="s">
        <v>1</v>
      </c>
      <c r="P6" s="114" t="s">
        <v>2</v>
      </c>
      <c r="Q6" s="114"/>
      <c r="R6" s="3"/>
    </row>
    <row r="7" spans="1:18" s="26" customFormat="1" ht="110.25" customHeight="1" x14ac:dyDescent="0.2">
      <c r="A7" s="63" t="str">
        <f>+MIR!A5</f>
        <v>N/A</v>
      </c>
      <c r="B7" s="122" t="str">
        <f>+MIR!B5</f>
        <v>FONDO DE APORTACIONES PARA EL FORTALECIMIENTO DE LOS MUNICIPIOS Y DE LAS DEMARCACIONES TERRITORIALES DEMARCACIONES TERRITORIALES DE LA CIUDAD DE MÉXICO</v>
      </c>
      <c r="C7" s="123"/>
      <c r="D7" s="123"/>
      <c r="E7" s="123"/>
      <c r="F7" s="123"/>
      <c r="G7" s="123"/>
      <c r="H7" s="123"/>
      <c r="I7" s="123"/>
      <c r="J7" s="59" t="str">
        <f>+MIR!E5</f>
        <v>4</v>
      </c>
      <c r="K7" s="124" t="str">
        <f>+MIR!F5</f>
        <v>FINANZAS DE CALIDAD Y ESTABILIDAD ECONÓMICA</v>
      </c>
      <c r="L7" s="125"/>
      <c r="M7" s="125"/>
      <c r="N7" s="125"/>
      <c r="O7" s="59" t="s">
        <v>76</v>
      </c>
      <c r="P7" s="126" t="str">
        <f>+MIR!K5</f>
        <v>TESORERÍA MUNICIPAL</v>
      </c>
      <c r="Q7" s="127"/>
    </row>
    <row r="8" spans="1:18" s="4" customFormat="1" ht="41.25" customHeight="1" x14ac:dyDescent="0.2">
      <c r="A8" s="114" t="s">
        <v>13</v>
      </c>
      <c r="B8" s="114"/>
      <c r="C8" s="114"/>
      <c r="D8" s="114"/>
      <c r="E8" s="114"/>
      <c r="F8" s="128" t="str">
        <f>+MIR!C6</f>
        <v>Satisfacer los requerimientos de la administración pública municipal necesarios para cumplir con sus obligaciones operativas y financieras.</v>
      </c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</row>
    <row r="9" spans="1:18" s="4" customFormat="1" ht="18" customHeight="1" x14ac:dyDescent="0.2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</row>
    <row r="10" spans="1:18" s="4" customFormat="1" ht="21" customHeight="1" x14ac:dyDescent="0.2">
      <c r="A10" s="114" t="s">
        <v>14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</row>
    <row r="11" spans="1:18" s="4" customFormat="1" ht="13.5" customHeight="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</row>
    <row r="12" spans="1:18" s="4" customFormat="1" ht="24.75" customHeight="1" x14ac:dyDescent="0.2">
      <c r="A12" s="118" t="s">
        <v>2</v>
      </c>
      <c r="B12" s="118"/>
      <c r="C12" s="118"/>
      <c r="D12" s="128" t="str">
        <f>+MIR!C11</f>
        <v>Tasa de variación anual de recursos federales FORTAMUN que recibe el municipio.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54" t="s">
        <v>15</v>
      </c>
      <c r="Q12" s="12" t="s">
        <v>38</v>
      </c>
    </row>
    <row r="13" spans="1:18" s="4" customFormat="1" ht="36" customHeight="1" x14ac:dyDescent="0.2">
      <c r="A13" s="118" t="s">
        <v>16</v>
      </c>
      <c r="B13" s="118"/>
      <c r="C13" s="118"/>
      <c r="D13" s="147" t="s">
        <v>84</v>
      </c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</row>
    <row r="14" spans="1:18" s="4" customFormat="1" ht="47.45" customHeight="1" x14ac:dyDescent="0.2">
      <c r="A14" s="118" t="s">
        <v>7</v>
      </c>
      <c r="B14" s="118"/>
      <c r="C14" s="118"/>
      <c r="D14" s="144" t="s">
        <v>85</v>
      </c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6"/>
      <c r="P14" s="54" t="s">
        <v>36</v>
      </c>
      <c r="Q14" s="12" t="s">
        <v>56</v>
      </c>
    </row>
    <row r="15" spans="1:18" s="4" customFormat="1" ht="33" customHeight="1" x14ac:dyDescent="0.2">
      <c r="A15" s="118" t="s">
        <v>17</v>
      </c>
      <c r="B15" s="118"/>
      <c r="C15" s="118"/>
      <c r="D15" s="128" t="s">
        <v>75</v>
      </c>
      <c r="E15" s="128"/>
      <c r="F15" s="128"/>
      <c r="G15" s="128"/>
      <c r="H15" s="128"/>
      <c r="I15" s="128"/>
      <c r="J15" s="118" t="s">
        <v>18</v>
      </c>
      <c r="K15" s="118"/>
      <c r="L15" s="138" t="s">
        <v>40</v>
      </c>
      <c r="M15" s="138"/>
      <c r="N15" s="138"/>
      <c r="O15" s="138"/>
      <c r="P15" s="54" t="s">
        <v>19</v>
      </c>
      <c r="Q15" s="12" t="s">
        <v>41</v>
      </c>
    </row>
    <row r="16" spans="1:18" s="4" customFormat="1" ht="24" customHeight="1" x14ac:dyDescent="0.2">
      <c r="A16" s="118" t="s">
        <v>20</v>
      </c>
      <c r="B16" s="118"/>
      <c r="C16" s="118"/>
      <c r="D16" s="128" t="s">
        <v>42</v>
      </c>
      <c r="E16" s="128"/>
      <c r="F16" s="128"/>
      <c r="G16" s="128"/>
      <c r="H16" s="128"/>
      <c r="I16" s="128"/>
      <c r="J16" s="118" t="s">
        <v>21</v>
      </c>
      <c r="K16" s="118"/>
      <c r="L16" s="118"/>
      <c r="M16" s="118"/>
      <c r="N16" s="118"/>
      <c r="O16" s="118"/>
      <c r="P16" s="128" t="str">
        <f>+MIR!A11</f>
        <v>Propósito = Programa P.</v>
      </c>
      <c r="Q16" s="128"/>
    </row>
    <row r="17" spans="1:17" s="4" customFormat="1" ht="42.75" customHeight="1" x14ac:dyDescent="0.2">
      <c r="A17" s="118" t="s">
        <v>22</v>
      </c>
      <c r="B17" s="118"/>
      <c r="C17" s="118"/>
      <c r="D17" s="128" t="str">
        <f>+MIR!B11</f>
        <v>Satisfacer los requerimientos de la administración pública municipal necesarios para cumplir con sus obligaciones operativas y financieras.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</row>
    <row r="18" spans="1:17" s="4" customFormat="1" ht="12" customHeight="1" x14ac:dyDescent="0.2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t="20.25" customHeight="1" x14ac:dyDescent="0.2">
      <c r="A19" s="131" t="s">
        <v>23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32" t="s">
        <v>24</v>
      </c>
      <c r="B21" s="132"/>
      <c r="C21" s="132"/>
      <c r="D21" s="132"/>
      <c r="E21" s="132"/>
      <c r="F21" s="114" t="s">
        <v>25</v>
      </c>
      <c r="G21" s="114"/>
      <c r="H21" s="114" t="s">
        <v>26</v>
      </c>
      <c r="I21" s="114"/>
      <c r="J21" s="132" t="s">
        <v>27</v>
      </c>
      <c r="K21" s="132"/>
      <c r="L21" s="132"/>
      <c r="M21" s="132"/>
      <c r="N21" s="132" t="s">
        <v>28</v>
      </c>
      <c r="O21" s="132"/>
      <c r="P21" s="132" t="s">
        <v>29</v>
      </c>
      <c r="Q21" s="132"/>
    </row>
    <row r="22" spans="1:17" ht="29.25" customHeight="1" x14ac:dyDescent="0.2">
      <c r="A22" s="132"/>
      <c r="B22" s="132"/>
      <c r="C22" s="132"/>
      <c r="D22" s="132"/>
      <c r="E22" s="132"/>
      <c r="F22" s="114"/>
      <c r="G22" s="114"/>
      <c r="H22" s="114"/>
      <c r="I22" s="114"/>
      <c r="J22" s="53" t="s">
        <v>30</v>
      </c>
      <c r="K22" s="53" t="s">
        <v>31</v>
      </c>
      <c r="L22" s="53" t="s">
        <v>32</v>
      </c>
      <c r="M22" s="53" t="s">
        <v>33</v>
      </c>
      <c r="N22" s="132"/>
      <c r="O22" s="132"/>
      <c r="P22" s="132"/>
      <c r="Q22" s="132"/>
    </row>
    <row r="23" spans="1:17" s="36" customFormat="1" ht="57.95" customHeight="1" x14ac:dyDescent="0.2">
      <c r="A23" s="133" t="s">
        <v>86</v>
      </c>
      <c r="B23" s="133"/>
      <c r="C23" s="133"/>
      <c r="D23" s="133"/>
      <c r="E23" s="133"/>
      <c r="F23" s="138" t="s">
        <v>88</v>
      </c>
      <c r="G23" s="138"/>
      <c r="H23" s="138" t="s">
        <v>72</v>
      </c>
      <c r="I23" s="138"/>
      <c r="J23" s="76">
        <v>28788219.960000001</v>
      </c>
      <c r="K23" s="76">
        <f>28788219.96</f>
        <v>28788219.960000001</v>
      </c>
      <c r="L23" s="76">
        <f>28788219.96</f>
        <v>28788219.960000001</v>
      </c>
      <c r="M23" s="76">
        <f>28788219.96</f>
        <v>28788219.960000001</v>
      </c>
      <c r="N23" s="136">
        <f>SUM(J23:M23)</f>
        <v>115152879.84</v>
      </c>
      <c r="O23" s="136"/>
      <c r="P23" s="130"/>
      <c r="Q23" s="130"/>
    </row>
    <row r="24" spans="1:17" s="36" customFormat="1" ht="57.95" customHeight="1" x14ac:dyDescent="0.2">
      <c r="A24" s="133" t="s">
        <v>87</v>
      </c>
      <c r="B24" s="133"/>
      <c r="C24" s="133"/>
      <c r="D24" s="133"/>
      <c r="E24" s="133"/>
      <c r="F24" s="138" t="s">
        <v>88</v>
      </c>
      <c r="G24" s="138"/>
      <c r="H24" s="138" t="s">
        <v>72</v>
      </c>
      <c r="I24" s="138"/>
      <c r="J24" s="76">
        <v>29124918</v>
      </c>
      <c r="K24" s="76">
        <f>58249837-J24</f>
        <v>29124919</v>
      </c>
      <c r="L24" s="76">
        <f>87374755-K24-J24</f>
        <v>29124918</v>
      </c>
      <c r="M24" s="76">
        <f>116499674-J24-K24-L24</f>
        <v>29124919</v>
      </c>
      <c r="N24" s="136">
        <f>SUM(J24:M24)</f>
        <v>116499674</v>
      </c>
      <c r="O24" s="136"/>
      <c r="P24" s="130"/>
      <c r="Q24" s="130"/>
    </row>
    <row r="25" spans="1:17" s="36" customFormat="1" ht="24.75" customHeight="1" x14ac:dyDescent="0.2">
      <c r="A25" s="139" t="s">
        <v>43</v>
      </c>
      <c r="B25" s="139"/>
      <c r="C25" s="139"/>
      <c r="D25" s="139"/>
      <c r="E25" s="139"/>
      <c r="F25" s="137" t="s">
        <v>39</v>
      </c>
      <c r="G25" s="137"/>
      <c r="H25" s="137"/>
      <c r="I25" s="137"/>
      <c r="J25" s="77"/>
      <c r="K25" s="77"/>
      <c r="L25" s="77"/>
      <c r="M25" s="77">
        <f>+((M23-M24)/M24)*100</f>
        <v>-1.1560514211215458</v>
      </c>
      <c r="N25" s="180">
        <f>+((N23-N24)/N24)*100</f>
        <v>-1.1560497242249763</v>
      </c>
      <c r="O25" s="181"/>
      <c r="P25" s="148"/>
      <c r="Q25" s="149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42"/>
      <c r="G29" s="143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showGridLines="0" zoomScale="60" zoomScaleNormal="60" workbookViewId="0">
      <selection activeCell="N23" sqref="N23:O2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10.8554687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20.85546875" style="2" customWidth="1"/>
    <col min="14" max="14" width="10" style="2" customWidth="1"/>
    <col min="15" max="15" width="10.5703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15" t="s">
        <v>185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8" s="4" customFormat="1" ht="9.75" customHeight="1" x14ac:dyDescent="0.2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17" t="s">
        <v>52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4" t="s">
        <v>1</v>
      </c>
      <c r="B5" s="114" t="s">
        <v>2</v>
      </c>
      <c r="C5" s="114"/>
      <c r="D5" s="114"/>
      <c r="E5" s="114"/>
      <c r="F5" s="114"/>
      <c r="G5" s="114"/>
      <c r="H5" s="114"/>
      <c r="I5" s="114"/>
      <c r="J5" s="114" t="s">
        <v>10</v>
      </c>
      <c r="K5" s="114"/>
      <c r="L5" s="114"/>
      <c r="M5" s="114"/>
      <c r="N5" s="114"/>
      <c r="O5" s="114" t="s">
        <v>9</v>
      </c>
      <c r="P5" s="114"/>
      <c r="Q5" s="114"/>
      <c r="R5" s="3"/>
    </row>
    <row r="6" spans="1:18" s="4" customFormat="1" ht="18.75" customHeight="1" x14ac:dyDescent="0.2">
      <c r="A6" s="114"/>
      <c r="B6" s="114"/>
      <c r="C6" s="114"/>
      <c r="D6" s="114"/>
      <c r="E6" s="114"/>
      <c r="F6" s="114"/>
      <c r="G6" s="114"/>
      <c r="H6" s="114"/>
      <c r="I6" s="114"/>
      <c r="J6" s="15" t="s">
        <v>3</v>
      </c>
      <c r="K6" s="114" t="s">
        <v>2</v>
      </c>
      <c r="L6" s="114"/>
      <c r="M6" s="114"/>
      <c r="N6" s="114"/>
      <c r="O6" s="15" t="s">
        <v>1</v>
      </c>
      <c r="P6" s="114" t="s">
        <v>2</v>
      </c>
      <c r="Q6" s="114"/>
      <c r="R6" s="3"/>
    </row>
    <row r="7" spans="1:18" s="4" customFormat="1" ht="90.75" customHeight="1" x14ac:dyDescent="0.2">
      <c r="A7" s="50" t="str">
        <f>+MIR!A5</f>
        <v>N/A</v>
      </c>
      <c r="B7" s="153" t="str">
        <f>+MIR!B5</f>
        <v>FONDO DE APORTACIONES PARA EL FORTALECIMIENTO DE LOS MUNICIPIOS Y DE LAS DEMARCACIONES TERRITORIALES DEMARCACIONES TERRITORIALES DE LA CIUDAD DE MÉXICO</v>
      </c>
      <c r="C7" s="154"/>
      <c r="D7" s="154"/>
      <c r="E7" s="154"/>
      <c r="F7" s="154"/>
      <c r="G7" s="154"/>
      <c r="H7" s="154"/>
      <c r="I7" s="154"/>
      <c r="J7" s="64" t="str">
        <f>+MIR!E5</f>
        <v>4</v>
      </c>
      <c r="K7" s="155" t="str">
        <f>+MIR!F5</f>
        <v>FINANZAS DE CALIDAD Y ESTABILIDAD ECONÓMICA</v>
      </c>
      <c r="L7" s="155"/>
      <c r="M7" s="155"/>
      <c r="N7" s="155"/>
      <c r="O7" s="51">
        <v>5</v>
      </c>
      <c r="P7" s="155" t="str">
        <f>+MIR!K5</f>
        <v>TESORERÍA MUNICIPAL</v>
      </c>
      <c r="Q7" s="155"/>
    </row>
    <row r="8" spans="1:18" s="4" customFormat="1" ht="41.25" customHeight="1" x14ac:dyDescent="0.2">
      <c r="A8" s="114" t="s">
        <v>13</v>
      </c>
      <c r="B8" s="114"/>
      <c r="C8" s="114"/>
      <c r="D8" s="114"/>
      <c r="E8" s="114"/>
      <c r="F8" s="128" t="str">
        <f>+MIR!C6</f>
        <v>Satisfacer los requerimientos de la administración pública municipal necesarios para cumplir con sus obligaciones operativas y financieras.</v>
      </c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</row>
    <row r="9" spans="1:18" s="4" customFormat="1" ht="18" customHeight="1" x14ac:dyDescent="0.2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</row>
    <row r="10" spans="1:18" s="4" customFormat="1" ht="21" customHeight="1" x14ac:dyDescent="0.2">
      <c r="A10" s="114" t="s">
        <v>14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45.75" customHeight="1" x14ac:dyDescent="0.2">
      <c r="A12" s="118" t="s">
        <v>2</v>
      </c>
      <c r="B12" s="118"/>
      <c r="C12" s="118"/>
      <c r="D12" s="128" t="str">
        <f>+MIR!C12</f>
        <v>Tasa de variación anual de deuda pública a largo plazo del municipio.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6" t="s">
        <v>15</v>
      </c>
      <c r="Q12" s="12" t="s">
        <v>38</v>
      </c>
    </row>
    <row r="13" spans="1:18" s="4" customFormat="1" ht="36" customHeight="1" x14ac:dyDescent="0.2">
      <c r="A13" s="150" t="s">
        <v>16</v>
      </c>
      <c r="B13" s="151"/>
      <c r="C13" s="152"/>
      <c r="D13" s="128" t="s">
        <v>133</v>
      </c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</row>
    <row r="14" spans="1:18" s="4" customFormat="1" ht="54.75" customHeight="1" x14ac:dyDescent="0.2">
      <c r="A14" s="150" t="s">
        <v>7</v>
      </c>
      <c r="B14" s="151"/>
      <c r="C14" s="152"/>
      <c r="D14" s="119" t="s">
        <v>134</v>
      </c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1"/>
      <c r="P14" s="31" t="s">
        <v>36</v>
      </c>
      <c r="Q14" s="12" t="s">
        <v>56</v>
      </c>
    </row>
    <row r="15" spans="1:18" s="4" customFormat="1" ht="33" customHeight="1" x14ac:dyDescent="0.2">
      <c r="A15" s="150" t="s">
        <v>17</v>
      </c>
      <c r="B15" s="151"/>
      <c r="C15" s="152"/>
      <c r="D15" s="128" t="s">
        <v>46</v>
      </c>
      <c r="E15" s="128"/>
      <c r="F15" s="128"/>
      <c r="G15" s="128"/>
      <c r="H15" s="128"/>
      <c r="I15" s="128"/>
      <c r="J15" s="118" t="s">
        <v>18</v>
      </c>
      <c r="K15" s="118"/>
      <c r="L15" s="130" t="s">
        <v>40</v>
      </c>
      <c r="M15" s="130"/>
      <c r="N15" s="130"/>
      <c r="O15" s="130"/>
      <c r="P15" s="31" t="s">
        <v>19</v>
      </c>
      <c r="Q15" s="12" t="s">
        <v>41</v>
      </c>
    </row>
    <row r="16" spans="1:18" s="4" customFormat="1" ht="24" customHeight="1" x14ac:dyDescent="0.2">
      <c r="A16" s="150" t="s">
        <v>20</v>
      </c>
      <c r="B16" s="151"/>
      <c r="C16" s="152"/>
      <c r="D16" s="119" t="s">
        <v>45</v>
      </c>
      <c r="E16" s="120"/>
      <c r="F16" s="120"/>
      <c r="G16" s="120"/>
      <c r="H16" s="120"/>
      <c r="I16" s="121"/>
      <c r="J16" s="150" t="s">
        <v>21</v>
      </c>
      <c r="K16" s="151"/>
      <c r="L16" s="151"/>
      <c r="M16" s="151"/>
      <c r="N16" s="151"/>
      <c r="O16" s="152"/>
      <c r="P16" s="119" t="str">
        <f>+MIR!A12</f>
        <v>Componente 1 = Subprograma</v>
      </c>
      <c r="Q16" s="121"/>
    </row>
    <row r="17" spans="1:17" s="4" customFormat="1" ht="42.75" customHeight="1" x14ac:dyDescent="0.2">
      <c r="A17" s="150" t="s">
        <v>22</v>
      </c>
      <c r="B17" s="151"/>
      <c r="C17" s="152"/>
      <c r="D17" s="119" t="str">
        <f>+MIR!B12</f>
        <v>Deuda pública atendida</v>
      </c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1"/>
    </row>
    <row r="18" spans="1:17" s="4" customFormat="1" ht="12" customHeight="1" x14ac:dyDescent="0.2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</row>
    <row r="19" spans="1:17" ht="20.25" customHeight="1" x14ac:dyDescent="0.2">
      <c r="A19" s="156" t="s">
        <v>23</v>
      </c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8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59" t="s">
        <v>24</v>
      </c>
      <c r="B21" s="163"/>
      <c r="C21" s="163"/>
      <c r="D21" s="163"/>
      <c r="E21" s="160"/>
      <c r="F21" s="96" t="s">
        <v>25</v>
      </c>
      <c r="G21" s="98"/>
      <c r="H21" s="96" t="s">
        <v>26</v>
      </c>
      <c r="I21" s="98"/>
      <c r="J21" s="165" t="s">
        <v>27</v>
      </c>
      <c r="K21" s="166"/>
      <c r="L21" s="166"/>
      <c r="M21" s="167"/>
      <c r="N21" s="159" t="s">
        <v>28</v>
      </c>
      <c r="O21" s="160"/>
      <c r="P21" s="159" t="s">
        <v>29</v>
      </c>
      <c r="Q21" s="160"/>
    </row>
    <row r="22" spans="1:17" ht="29.25" customHeight="1" x14ac:dyDescent="0.2">
      <c r="A22" s="161"/>
      <c r="B22" s="164"/>
      <c r="C22" s="164"/>
      <c r="D22" s="164"/>
      <c r="E22" s="162"/>
      <c r="F22" s="99"/>
      <c r="G22" s="101"/>
      <c r="H22" s="99"/>
      <c r="I22" s="101"/>
      <c r="J22" s="30" t="s">
        <v>30</v>
      </c>
      <c r="K22" s="30" t="s">
        <v>31</v>
      </c>
      <c r="L22" s="30" t="s">
        <v>32</v>
      </c>
      <c r="M22" s="30" t="s">
        <v>33</v>
      </c>
      <c r="N22" s="161"/>
      <c r="O22" s="162"/>
      <c r="P22" s="161"/>
      <c r="Q22" s="162"/>
    </row>
    <row r="23" spans="1:17" s="36" customFormat="1" ht="64.5" customHeight="1" x14ac:dyDescent="0.2">
      <c r="A23" s="133" t="s">
        <v>135</v>
      </c>
      <c r="B23" s="133"/>
      <c r="C23" s="133"/>
      <c r="D23" s="133"/>
      <c r="E23" s="133"/>
      <c r="F23" s="130" t="s">
        <v>88</v>
      </c>
      <c r="G23" s="130"/>
      <c r="H23" s="138" t="s">
        <v>72</v>
      </c>
      <c r="I23" s="138"/>
      <c r="J23" s="75"/>
      <c r="K23" s="75"/>
      <c r="L23" s="75"/>
      <c r="M23" s="177">
        <f>412100383-3696917.48-1071428.57-714285.71-2019980-838099.73+275770+279355</f>
        <v>404314796.50999999</v>
      </c>
      <c r="N23" s="178">
        <f>SUM(J23:M23)</f>
        <v>404314796.50999999</v>
      </c>
      <c r="O23" s="179"/>
      <c r="P23" s="148"/>
      <c r="Q23" s="149"/>
    </row>
    <row r="24" spans="1:17" s="36" customFormat="1" ht="55.5" customHeight="1" x14ac:dyDescent="0.2">
      <c r="A24" s="133" t="s">
        <v>136</v>
      </c>
      <c r="B24" s="133"/>
      <c r="C24" s="133"/>
      <c r="D24" s="133"/>
      <c r="E24" s="133"/>
      <c r="F24" s="130" t="s">
        <v>88</v>
      </c>
      <c r="G24" s="130"/>
      <c r="H24" s="138" t="s">
        <v>72</v>
      </c>
      <c r="I24" s="138"/>
      <c r="J24" s="75"/>
      <c r="K24" s="75"/>
      <c r="L24" s="75"/>
      <c r="M24" s="177">
        <v>412100383</v>
      </c>
      <c r="N24" s="178">
        <v>412100383</v>
      </c>
      <c r="O24" s="179"/>
      <c r="P24" s="148"/>
      <c r="Q24" s="149"/>
    </row>
    <row r="25" spans="1:17" s="36" customFormat="1" ht="24.75" customHeight="1" x14ac:dyDescent="0.2">
      <c r="A25" s="169" t="s">
        <v>43</v>
      </c>
      <c r="B25" s="170"/>
      <c r="C25" s="170"/>
      <c r="D25" s="170"/>
      <c r="E25" s="171"/>
      <c r="F25" s="148" t="s">
        <v>39</v>
      </c>
      <c r="G25" s="149"/>
      <c r="H25" s="148"/>
      <c r="I25" s="149"/>
      <c r="J25" s="37"/>
      <c r="K25" s="37"/>
      <c r="L25" s="37"/>
      <c r="M25" s="37">
        <f>+((M23-M24)/M24)*100</f>
        <v>-1.8892451478260357</v>
      </c>
      <c r="N25" s="172">
        <f>+((N23-N24)/N24)*100</f>
        <v>-1.8892451478260357</v>
      </c>
      <c r="O25" s="173"/>
      <c r="P25" s="148"/>
      <c r="Q25" s="149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75" x14ac:dyDescent="0.2">
      <c r="A29" s="14"/>
      <c r="B29" s="14"/>
      <c r="C29" s="14"/>
      <c r="D29" s="14"/>
      <c r="E29" s="14"/>
      <c r="F29" s="168" t="s">
        <v>11</v>
      </c>
      <c r="G29" s="168"/>
      <c r="H29" s="168"/>
      <c r="I29" s="14"/>
      <c r="J29" s="14"/>
      <c r="K29" s="14"/>
      <c r="L29" s="14"/>
      <c r="M29" s="14"/>
      <c r="N29" s="14"/>
      <c r="O29" s="168" t="s">
        <v>12</v>
      </c>
      <c r="P29" s="168"/>
      <c r="Q29" s="14"/>
    </row>
    <row r="30" spans="1:17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75" x14ac:dyDescent="0.2">
      <c r="A34" s="7"/>
      <c r="B34" s="7"/>
      <c r="C34" s="7"/>
      <c r="D34" s="7"/>
      <c r="E34" s="7"/>
      <c r="F34" s="142"/>
      <c r="G34" s="143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 x14ac:dyDescent="0.2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75" x14ac:dyDescent="0.2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 x14ac:dyDescent="0.2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7" orientation="landscape" horizontalDpi="1200" verticalDpi="1200" r:id="rId1"/>
  <headerFooter>
    <oddHeader>Página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showGridLines="0" zoomScale="60" zoomScaleNormal="60" workbookViewId="0">
      <selection activeCell="N24" sqref="N24:O2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7.7109375" style="2" customWidth="1"/>
    <col min="11" max="11" width="18.5703125" style="2" customWidth="1"/>
    <col min="12" max="12" width="18.85546875" style="2" customWidth="1"/>
    <col min="13" max="13" width="19.4257812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15" t="s">
        <v>185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8" s="4" customFormat="1" ht="9.75" customHeight="1" x14ac:dyDescent="0.2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17" t="s">
        <v>52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4" t="s">
        <v>1</v>
      </c>
      <c r="B5" s="114" t="s">
        <v>2</v>
      </c>
      <c r="C5" s="114"/>
      <c r="D5" s="114"/>
      <c r="E5" s="114"/>
      <c r="F5" s="114"/>
      <c r="G5" s="114"/>
      <c r="H5" s="114"/>
      <c r="I5" s="114"/>
      <c r="J5" s="114" t="s">
        <v>10</v>
      </c>
      <c r="K5" s="114"/>
      <c r="L5" s="114"/>
      <c r="M5" s="114"/>
      <c r="N5" s="114"/>
      <c r="O5" s="114" t="s">
        <v>9</v>
      </c>
      <c r="P5" s="114"/>
      <c r="Q5" s="114"/>
      <c r="R5" s="3"/>
    </row>
    <row r="6" spans="1:18" s="4" customFormat="1" ht="18.75" customHeight="1" x14ac:dyDescent="0.2">
      <c r="A6" s="114"/>
      <c r="B6" s="114"/>
      <c r="C6" s="114"/>
      <c r="D6" s="114"/>
      <c r="E6" s="114"/>
      <c r="F6" s="114"/>
      <c r="G6" s="114"/>
      <c r="H6" s="114"/>
      <c r="I6" s="114"/>
      <c r="J6" s="15" t="s">
        <v>3</v>
      </c>
      <c r="K6" s="114" t="s">
        <v>2</v>
      </c>
      <c r="L6" s="114"/>
      <c r="M6" s="114"/>
      <c r="N6" s="114"/>
      <c r="O6" s="15" t="s">
        <v>1</v>
      </c>
      <c r="P6" s="114" t="s">
        <v>2</v>
      </c>
      <c r="Q6" s="114"/>
      <c r="R6" s="3"/>
    </row>
    <row r="7" spans="1:18" s="26" customFormat="1" ht="90" customHeight="1" x14ac:dyDescent="0.2">
      <c r="A7" s="50" t="str">
        <f>+MIR!A5</f>
        <v>N/A</v>
      </c>
      <c r="B7" s="154" t="str">
        <f>+MIR!B5</f>
        <v>FONDO DE APORTACIONES PARA EL FORTALECIMIENTO DE LOS MUNICIPIOS Y DE LAS DEMARCACIONES TERRITORIALES DEMARCACIONES TERRITORIALES DE LA CIUDAD DE MÉXICO</v>
      </c>
      <c r="C7" s="154"/>
      <c r="D7" s="154"/>
      <c r="E7" s="154"/>
      <c r="F7" s="154"/>
      <c r="G7" s="154"/>
      <c r="H7" s="154"/>
      <c r="I7" s="154"/>
      <c r="J7" s="51" t="str">
        <f>+MIR!E5</f>
        <v>4</v>
      </c>
      <c r="K7" s="174" t="str">
        <f>+MIR!F5</f>
        <v>FINANZAS DE CALIDAD Y ESTABILIDAD ECONÓMICA</v>
      </c>
      <c r="L7" s="155"/>
      <c r="M7" s="155"/>
      <c r="N7" s="155"/>
      <c r="O7" s="51">
        <v>5</v>
      </c>
      <c r="P7" s="155" t="str">
        <f>+MIR!K5</f>
        <v>TESORERÍA MUNICIPAL</v>
      </c>
      <c r="Q7" s="155"/>
    </row>
    <row r="8" spans="1:18" s="4" customFormat="1" ht="41.25" customHeight="1" x14ac:dyDescent="0.2">
      <c r="A8" s="114" t="s">
        <v>13</v>
      </c>
      <c r="B8" s="114"/>
      <c r="C8" s="114"/>
      <c r="D8" s="114"/>
      <c r="E8" s="114"/>
      <c r="F8" s="128" t="str">
        <f>+MIR!C6</f>
        <v>Satisfacer los requerimientos de la administración pública municipal necesarios para cumplir con sus obligaciones operativas y financieras.</v>
      </c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</row>
    <row r="9" spans="1:18" s="4" customFormat="1" ht="18" customHeight="1" x14ac:dyDescent="0.2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</row>
    <row r="10" spans="1:18" s="4" customFormat="1" ht="21" customHeight="1" x14ac:dyDescent="0.2">
      <c r="A10" s="114" t="s">
        <v>14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30.75" customHeight="1" x14ac:dyDescent="0.2">
      <c r="A12" s="118" t="s">
        <v>2</v>
      </c>
      <c r="B12" s="118"/>
      <c r="C12" s="118"/>
      <c r="D12" s="128" t="str">
        <f>+MIR!C13</f>
        <v>Porcentaje de cumplimiento de amortización de capital a largo plazo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6" t="s">
        <v>15</v>
      </c>
      <c r="Q12" s="12" t="s">
        <v>38</v>
      </c>
    </row>
    <row r="13" spans="1:18" s="4" customFormat="1" ht="36" customHeight="1" x14ac:dyDescent="0.2">
      <c r="A13" s="118" t="s">
        <v>16</v>
      </c>
      <c r="B13" s="118"/>
      <c r="C13" s="118"/>
      <c r="D13" s="128" t="s">
        <v>137</v>
      </c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</row>
    <row r="14" spans="1:18" s="4" customFormat="1" ht="45" customHeight="1" x14ac:dyDescent="0.2">
      <c r="A14" s="118" t="s">
        <v>7</v>
      </c>
      <c r="B14" s="118"/>
      <c r="C14" s="118"/>
      <c r="D14" s="119" t="s">
        <v>138</v>
      </c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1"/>
      <c r="P14" s="19" t="s">
        <v>36</v>
      </c>
      <c r="Q14" s="12" t="s">
        <v>51</v>
      </c>
    </row>
    <row r="15" spans="1:18" s="4" customFormat="1" ht="33" customHeight="1" x14ac:dyDescent="0.2">
      <c r="A15" s="118" t="s">
        <v>17</v>
      </c>
      <c r="B15" s="118"/>
      <c r="C15" s="118"/>
      <c r="D15" s="128" t="s">
        <v>47</v>
      </c>
      <c r="E15" s="128"/>
      <c r="F15" s="128"/>
      <c r="G15" s="128"/>
      <c r="H15" s="128"/>
      <c r="I15" s="128"/>
      <c r="J15" s="118" t="s">
        <v>18</v>
      </c>
      <c r="K15" s="118"/>
      <c r="L15" s="130" t="s">
        <v>40</v>
      </c>
      <c r="M15" s="130"/>
      <c r="N15" s="130"/>
      <c r="O15" s="130"/>
      <c r="P15" s="16" t="s">
        <v>19</v>
      </c>
      <c r="Q15" s="12" t="s">
        <v>41</v>
      </c>
    </row>
    <row r="16" spans="1:18" s="4" customFormat="1" ht="24" customHeight="1" x14ac:dyDescent="0.2">
      <c r="A16" s="118" t="s">
        <v>20</v>
      </c>
      <c r="B16" s="118"/>
      <c r="C16" s="118"/>
      <c r="D16" s="128" t="s">
        <v>45</v>
      </c>
      <c r="E16" s="128"/>
      <c r="F16" s="128"/>
      <c r="G16" s="128"/>
      <c r="H16" s="128"/>
      <c r="I16" s="128"/>
      <c r="J16" s="118" t="s">
        <v>21</v>
      </c>
      <c r="K16" s="118"/>
      <c r="L16" s="118"/>
      <c r="M16" s="118"/>
      <c r="N16" s="118"/>
      <c r="O16" s="118"/>
      <c r="P16" s="128" t="str">
        <f>+MIR!A13</f>
        <v>Actividad 1.1</v>
      </c>
      <c r="Q16" s="128"/>
    </row>
    <row r="17" spans="1:17" s="4" customFormat="1" ht="42.75" customHeight="1" x14ac:dyDescent="0.2">
      <c r="A17" s="118" t="s">
        <v>22</v>
      </c>
      <c r="B17" s="118"/>
      <c r="C17" s="118"/>
      <c r="D17" s="128" t="str">
        <f>+MIR!B13</f>
        <v>Amortización de capital a largo plazo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</row>
    <row r="18" spans="1:17" s="4" customFormat="1" ht="12" customHeight="1" x14ac:dyDescent="0.2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t="20.25" customHeight="1" x14ac:dyDescent="0.2">
      <c r="A19" s="131" t="s">
        <v>23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32" t="s">
        <v>24</v>
      </c>
      <c r="B21" s="132"/>
      <c r="C21" s="132"/>
      <c r="D21" s="132"/>
      <c r="E21" s="132"/>
      <c r="F21" s="114" t="s">
        <v>25</v>
      </c>
      <c r="G21" s="114"/>
      <c r="H21" s="114" t="s">
        <v>26</v>
      </c>
      <c r="I21" s="114"/>
      <c r="J21" s="132" t="s">
        <v>27</v>
      </c>
      <c r="K21" s="132"/>
      <c r="L21" s="132"/>
      <c r="M21" s="132"/>
      <c r="N21" s="132" t="s">
        <v>28</v>
      </c>
      <c r="O21" s="132"/>
      <c r="P21" s="132" t="s">
        <v>29</v>
      </c>
      <c r="Q21" s="132"/>
    </row>
    <row r="22" spans="1:17" ht="29.25" customHeight="1" x14ac:dyDescent="0.2">
      <c r="A22" s="132"/>
      <c r="B22" s="132"/>
      <c r="C22" s="132"/>
      <c r="D22" s="132"/>
      <c r="E22" s="132"/>
      <c r="F22" s="114"/>
      <c r="G22" s="114"/>
      <c r="H22" s="114"/>
      <c r="I22" s="114"/>
      <c r="J22" s="17" t="s">
        <v>30</v>
      </c>
      <c r="K22" s="17" t="s">
        <v>31</v>
      </c>
      <c r="L22" s="17" t="s">
        <v>32</v>
      </c>
      <c r="M22" s="17" t="s">
        <v>33</v>
      </c>
      <c r="N22" s="132"/>
      <c r="O22" s="132"/>
      <c r="P22" s="132"/>
      <c r="Q22" s="132"/>
    </row>
    <row r="23" spans="1:17" s="36" customFormat="1" ht="69" customHeight="1" x14ac:dyDescent="0.2">
      <c r="A23" s="133" t="s">
        <v>139</v>
      </c>
      <c r="B23" s="133"/>
      <c r="C23" s="133"/>
      <c r="D23" s="133"/>
      <c r="E23" s="133"/>
      <c r="F23" s="138" t="s">
        <v>88</v>
      </c>
      <c r="G23" s="138"/>
      <c r="H23" s="175" t="s">
        <v>44</v>
      </c>
      <c r="I23" s="175"/>
      <c r="J23" s="177">
        <v>2087680.1</v>
      </c>
      <c r="K23" s="177">
        <f>4172023.9-J23</f>
        <v>2084343.7999999998</v>
      </c>
      <c r="L23" s="177">
        <f>6256367.72-K23-J23</f>
        <v>2084343.8199999998</v>
      </c>
      <c r="M23" s="177">
        <f>8340711.53-L23-K23-J23</f>
        <v>2084343.810000001</v>
      </c>
      <c r="N23" s="178">
        <f>SUM(J23:M23)</f>
        <v>8340711.5300000012</v>
      </c>
      <c r="O23" s="179"/>
      <c r="P23" s="137"/>
      <c r="Q23" s="137"/>
    </row>
    <row r="24" spans="1:17" s="36" customFormat="1" ht="61.5" customHeight="1" x14ac:dyDescent="0.2">
      <c r="A24" s="133" t="s">
        <v>140</v>
      </c>
      <c r="B24" s="133"/>
      <c r="C24" s="133"/>
      <c r="D24" s="133"/>
      <c r="E24" s="133"/>
      <c r="F24" s="138" t="s">
        <v>88</v>
      </c>
      <c r="G24" s="138"/>
      <c r="H24" s="175" t="s">
        <v>44</v>
      </c>
      <c r="I24" s="175"/>
      <c r="J24" s="177">
        <v>2087680.1</v>
      </c>
      <c r="K24" s="177">
        <f>4172023.9-J24</f>
        <v>2084343.7999999998</v>
      </c>
      <c r="L24" s="177">
        <f>6256367.72-K24-J24</f>
        <v>2084343.8199999998</v>
      </c>
      <c r="M24" s="177">
        <f>8340711.53-L24-K24-J24</f>
        <v>2084343.810000001</v>
      </c>
      <c r="N24" s="178">
        <f>SUM(J24:M24)</f>
        <v>8340711.5300000012</v>
      </c>
      <c r="O24" s="179"/>
      <c r="P24" s="137"/>
      <c r="Q24" s="137"/>
    </row>
    <row r="25" spans="1:17" s="36" customFormat="1" ht="24.75" customHeight="1" x14ac:dyDescent="0.2">
      <c r="A25" s="139" t="s">
        <v>43</v>
      </c>
      <c r="B25" s="139"/>
      <c r="C25" s="139"/>
      <c r="D25" s="139"/>
      <c r="E25" s="139"/>
      <c r="F25" s="137" t="s">
        <v>39</v>
      </c>
      <c r="G25" s="137"/>
      <c r="H25" s="137"/>
      <c r="I25" s="137"/>
      <c r="J25" s="37">
        <f t="shared" ref="J25:L25" si="0">+J23/J24*100</f>
        <v>100</v>
      </c>
      <c r="K25" s="37">
        <f t="shared" si="0"/>
        <v>100</v>
      </c>
      <c r="L25" s="37">
        <f t="shared" si="0"/>
        <v>100</v>
      </c>
      <c r="M25" s="37">
        <f t="shared" ref="M25" si="1">+M23/M24*100</f>
        <v>100</v>
      </c>
      <c r="N25" s="176">
        <f>+N23/N24*100</f>
        <v>100</v>
      </c>
      <c r="O25" s="176"/>
      <c r="P25" s="137"/>
      <c r="Q25" s="13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75" x14ac:dyDescent="0.2">
      <c r="A29" s="14"/>
      <c r="B29" s="14"/>
      <c r="C29" s="14"/>
      <c r="D29" s="14"/>
      <c r="E29" s="14"/>
      <c r="F29" s="168" t="s">
        <v>11</v>
      </c>
      <c r="G29" s="168"/>
      <c r="H29" s="168"/>
      <c r="I29" s="14"/>
      <c r="J29" s="14"/>
      <c r="K29" s="14"/>
      <c r="L29" s="14"/>
      <c r="M29" s="14"/>
      <c r="N29" s="14"/>
      <c r="O29" s="168" t="s">
        <v>12</v>
      </c>
      <c r="P29" s="168"/>
      <c r="Q29" s="14"/>
    </row>
    <row r="30" spans="1:17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75" x14ac:dyDescent="0.2">
      <c r="A34" s="7"/>
      <c r="B34" s="7"/>
      <c r="C34" s="7"/>
      <c r="D34" s="7"/>
      <c r="E34" s="7"/>
      <c r="F34" s="142"/>
      <c r="G34" s="143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 x14ac:dyDescent="0.2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75" x14ac:dyDescent="0.2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 x14ac:dyDescent="0.2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showGridLines="0" zoomScale="60" zoomScaleNormal="60" workbookViewId="0">
      <selection activeCell="N23" sqref="N23:O23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9.140625" style="2" customWidth="1"/>
    <col min="8" max="8" width="6.85546875" style="2" customWidth="1"/>
    <col min="9" max="9" width="8.140625" style="2" customWidth="1"/>
    <col min="10" max="10" width="19.5703125" style="2" customWidth="1"/>
    <col min="11" max="11" width="18.85546875" style="2" customWidth="1"/>
    <col min="12" max="12" width="18.42578125" style="2" customWidth="1"/>
    <col min="13" max="13" width="18.855468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15" t="s">
        <v>185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8" s="4" customFormat="1" ht="9.75" customHeight="1" x14ac:dyDescent="0.2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17" t="s">
        <v>52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4" t="s">
        <v>1</v>
      </c>
      <c r="B5" s="114" t="s">
        <v>2</v>
      </c>
      <c r="C5" s="114"/>
      <c r="D5" s="114"/>
      <c r="E5" s="114"/>
      <c r="F5" s="114"/>
      <c r="G5" s="114"/>
      <c r="H5" s="114"/>
      <c r="I5" s="114"/>
      <c r="J5" s="114" t="s">
        <v>10</v>
      </c>
      <c r="K5" s="114"/>
      <c r="L5" s="114"/>
      <c r="M5" s="114"/>
      <c r="N5" s="114"/>
      <c r="O5" s="114" t="s">
        <v>9</v>
      </c>
      <c r="P5" s="114"/>
      <c r="Q5" s="114"/>
      <c r="R5" s="3"/>
    </row>
    <row r="6" spans="1:18" s="4" customFormat="1" ht="18.75" customHeight="1" x14ac:dyDescent="0.2">
      <c r="A6" s="114"/>
      <c r="B6" s="114"/>
      <c r="C6" s="114"/>
      <c r="D6" s="114"/>
      <c r="E6" s="114"/>
      <c r="F6" s="114"/>
      <c r="G6" s="114"/>
      <c r="H6" s="114"/>
      <c r="I6" s="114"/>
      <c r="J6" s="21" t="s">
        <v>3</v>
      </c>
      <c r="K6" s="114" t="s">
        <v>2</v>
      </c>
      <c r="L6" s="114"/>
      <c r="M6" s="114"/>
      <c r="N6" s="114"/>
      <c r="O6" s="21" t="s">
        <v>1</v>
      </c>
      <c r="P6" s="114" t="s">
        <v>2</v>
      </c>
      <c r="Q6" s="114"/>
      <c r="R6" s="3"/>
    </row>
    <row r="7" spans="1:18" s="26" customFormat="1" ht="88.5" customHeight="1" x14ac:dyDescent="0.2">
      <c r="A7" s="50" t="str">
        <f>+MIR!A5</f>
        <v>N/A</v>
      </c>
      <c r="B7" s="154" t="str">
        <f>+MIR!B5</f>
        <v>FONDO DE APORTACIONES PARA EL FORTALECIMIENTO DE LOS MUNICIPIOS Y DE LAS DEMARCACIONES TERRITORIALES DEMARCACIONES TERRITORIALES DE LA CIUDAD DE MÉXICO</v>
      </c>
      <c r="C7" s="154"/>
      <c r="D7" s="154"/>
      <c r="E7" s="154"/>
      <c r="F7" s="154"/>
      <c r="G7" s="154"/>
      <c r="H7" s="154"/>
      <c r="I7" s="154"/>
      <c r="J7" s="51" t="str">
        <f>+MIR!E5</f>
        <v>4</v>
      </c>
      <c r="K7" s="155" t="str">
        <f>+MIR!F5</f>
        <v>FINANZAS DE CALIDAD Y ESTABILIDAD ECONÓMICA</v>
      </c>
      <c r="L7" s="155"/>
      <c r="M7" s="155"/>
      <c r="N7" s="155"/>
      <c r="O7" s="51">
        <v>5</v>
      </c>
      <c r="P7" s="174" t="str">
        <f>+MIR!K5</f>
        <v>TESORERÍA MUNICIPAL</v>
      </c>
      <c r="Q7" s="155"/>
    </row>
    <row r="8" spans="1:18" s="4" customFormat="1" ht="41.25" customHeight="1" x14ac:dyDescent="0.2">
      <c r="A8" s="114" t="s">
        <v>13</v>
      </c>
      <c r="B8" s="114"/>
      <c r="C8" s="114"/>
      <c r="D8" s="114"/>
      <c r="E8" s="114"/>
      <c r="F8" s="128" t="str">
        <f>+MIR!C6</f>
        <v>Satisfacer los requerimientos de la administración pública municipal necesarios para cumplir con sus obligaciones operativas y financieras.</v>
      </c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</row>
    <row r="9" spans="1:18" s="4" customFormat="1" ht="18" customHeight="1" x14ac:dyDescent="0.2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</row>
    <row r="10" spans="1:18" s="4" customFormat="1" ht="21" customHeight="1" x14ac:dyDescent="0.2">
      <c r="A10" s="114" t="s">
        <v>14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</row>
    <row r="11" spans="1:18" s="4" customFormat="1" ht="13.5" customHeight="1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8" s="4" customFormat="1" ht="30" customHeight="1" x14ac:dyDescent="0.2">
      <c r="A12" s="118" t="s">
        <v>2</v>
      </c>
      <c r="B12" s="118"/>
      <c r="C12" s="118"/>
      <c r="D12" s="128" t="str">
        <f>+MIR!C14</f>
        <v>Porcentaje de cumplimiento de pago de interéses a largo plazo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22" t="s">
        <v>15</v>
      </c>
      <c r="Q12" s="12" t="s">
        <v>38</v>
      </c>
    </row>
    <row r="13" spans="1:18" s="4" customFormat="1" ht="36" customHeight="1" x14ac:dyDescent="0.2">
      <c r="A13" s="118" t="s">
        <v>16</v>
      </c>
      <c r="B13" s="118"/>
      <c r="C13" s="118"/>
      <c r="D13" s="119" t="s">
        <v>141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1"/>
    </row>
    <row r="14" spans="1:18" s="4" customFormat="1" ht="51" customHeight="1" x14ac:dyDescent="0.2">
      <c r="A14" s="118" t="s">
        <v>7</v>
      </c>
      <c r="B14" s="118"/>
      <c r="C14" s="118"/>
      <c r="D14" s="119" t="s">
        <v>142</v>
      </c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1"/>
      <c r="P14" s="22" t="s">
        <v>36</v>
      </c>
      <c r="Q14" s="12" t="s">
        <v>51</v>
      </c>
    </row>
    <row r="15" spans="1:18" s="4" customFormat="1" ht="33" customHeight="1" x14ac:dyDescent="0.2">
      <c r="A15" s="118" t="s">
        <v>17</v>
      </c>
      <c r="B15" s="118"/>
      <c r="C15" s="118"/>
      <c r="D15" s="128" t="s">
        <v>47</v>
      </c>
      <c r="E15" s="128"/>
      <c r="F15" s="128"/>
      <c r="G15" s="128"/>
      <c r="H15" s="128"/>
      <c r="I15" s="128"/>
      <c r="J15" s="118" t="s">
        <v>18</v>
      </c>
      <c r="K15" s="118"/>
      <c r="L15" s="130" t="s">
        <v>40</v>
      </c>
      <c r="M15" s="130"/>
      <c r="N15" s="130"/>
      <c r="O15" s="130"/>
      <c r="P15" s="22" t="s">
        <v>19</v>
      </c>
      <c r="Q15" s="12" t="s">
        <v>41</v>
      </c>
    </row>
    <row r="16" spans="1:18" s="4" customFormat="1" ht="24" customHeight="1" x14ac:dyDescent="0.2">
      <c r="A16" s="118" t="s">
        <v>20</v>
      </c>
      <c r="B16" s="118"/>
      <c r="C16" s="118"/>
      <c r="D16" s="128" t="s">
        <v>45</v>
      </c>
      <c r="E16" s="128"/>
      <c r="F16" s="128"/>
      <c r="G16" s="128"/>
      <c r="H16" s="128"/>
      <c r="I16" s="128"/>
      <c r="J16" s="118" t="s">
        <v>21</v>
      </c>
      <c r="K16" s="118"/>
      <c r="L16" s="118"/>
      <c r="M16" s="118"/>
      <c r="N16" s="118"/>
      <c r="O16" s="118"/>
      <c r="P16" s="128" t="str">
        <f>+MIR!A14</f>
        <v>Actividad 1.2</v>
      </c>
      <c r="Q16" s="128"/>
    </row>
    <row r="17" spans="1:17" s="4" customFormat="1" ht="42.75" customHeight="1" x14ac:dyDescent="0.2">
      <c r="A17" s="118" t="s">
        <v>22</v>
      </c>
      <c r="B17" s="118"/>
      <c r="C17" s="118"/>
      <c r="D17" s="128" t="str">
        <f>+MIR!B14</f>
        <v>Pago de interéses a largo plazo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</row>
    <row r="18" spans="1:17" s="4" customFormat="1" ht="12" customHeight="1" x14ac:dyDescent="0.2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t="20.25" customHeight="1" x14ac:dyDescent="0.2">
      <c r="A19" s="131" t="s">
        <v>23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32" t="s">
        <v>24</v>
      </c>
      <c r="B21" s="132"/>
      <c r="C21" s="132"/>
      <c r="D21" s="132"/>
      <c r="E21" s="132"/>
      <c r="F21" s="114" t="s">
        <v>25</v>
      </c>
      <c r="G21" s="114"/>
      <c r="H21" s="114" t="s">
        <v>26</v>
      </c>
      <c r="I21" s="114"/>
      <c r="J21" s="132" t="s">
        <v>27</v>
      </c>
      <c r="K21" s="132"/>
      <c r="L21" s="132"/>
      <c r="M21" s="132"/>
      <c r="N21" s="132" t="s">
        <v>28</v>
      </c>
      <c r="O21" s="132"/>
      <c r="P21" s="132" t="s">
        <v>29</v>
      </c>
      <c r="Q21" s="132"/>
    </row>
    <row r="22" spans="1:17" ht="29.25" customHeight="1" x14ac:dyDescent="0.2">
      <c r="A22" s="132"/>
      <c r="B22" s="132"/>
      <c r="C22" s="132"/>
      <c r="D22" s="132"/>
      <c r="E22" s="132"/>
      <c r="F22" s="114"/>
      <c r="G22" s="114"/>
      <c r="H22" s="114"/>
      <c r="I22" s="114"/>
      <c r="J22" s="23" t="s">
        <v>30</v>
      </c>
      <c r="K22" s="23" t="s">
        <v>31</v>
      </c>
      <c r="L22" s="23" t="s">
        <v>32</v>
      </c>
      <c r="M22" s="23" t="s">
        <v>33</v>
      </c>
      <c r="N22" s="132"/>
      <c r="O22" s="132"/>
      <c r="P22" s="132"/>
      <c r="Q22" s="132"/>
    </row>
    <row r="23" spans="1:17" s="36" customFormat="1" ht="85.5" customHeight="1" x14ac:dyDescent="0.2">
      <c r="A23" s="133" t="s">
        <v>144</v>
      </c>
      <c r="B23" s="133"/>
      <c r="C23" s="133"/>
      <c r="D23" s="133"/>
      <c r="E23" s="133"/>
      <c r="F23" s="138" t="s">
        <v>88</v>
      </c>
      <c r="G23" s="138"/>
      <c r="H23" s="137" t="s">
        <v>44</v>
      </c>
      <c r="I23" s="137"/>
      <c r="J23" s="177">
        <f>6472405</f>
        <v>6472405</v>
      </c>
      <c r="K23" s="177">
        <f>12934466-J23</f>
        <v>6462061</v>
      </c>
      <c r="L23" s="177">
        <f>19396527-K23-J23</f>
        <v>6462061</v>
      </c>
      <c r="M23" s="177">
        <f>25858588-L23-K23-J23</f>
        <v>6462061</v>
      </c>
      <c r="N23" s="184">
        <f>SUM(J23:M23)</f>
        <v>25858588</v>
      </c>
      <c r="O23" s="184"/>
      <c r="P23" s="137"/>
      <c r="Q23" s="137"/>
    </row>
    <row r="24" spans="1:17" s="36" customFormat="1" ht="84" customHeight="1" x14ac:dyDescent="0.2">
      <c r="A24" s="133" t="s">
        <v>143</v>
      </c>
      <c r="B24" s="133"/>
      <c r="C24" s="133"/>
      <c r="D24" s="133"/>
      <c r="E24" s="133"/>
      <c r="F24" s="138" t="s">
        <v>88</v>
      </c>
      <c r="G24" s="138"/>
      <c r="H24" s="137" t="s">
        <v>44</v>
      </c>
      <c r="I24" s="137"/>
      <c r="J24" s="177">
        <f>6472405</f>
        <v>6472405</v>
      </c>
      <c r="K24" s="177">
        <f>12934466-J24</f>
        <v>6462061</v>
      </c>
      <c r="L24" s="177">
        <f>19396527-K24-J24</f>
        <v>6462061</v>
      </c>
      <c r="M24" s="177">
        <f>25858588-L24-K24-J24</f>
        <v>6462061</v>
      </c>
      <c r="N24" s="184">
        <f>SUM(J24:M24)</f>
        <v>25858588</v>
      </c>
      <c r="O24" s="184"/>
      <c r="P24" s="137"/>
      <c r="Q24" s="137"/>
    </row>
    <row r="25" spans="1:17" s="36" customFormat="1" ht="24.75" customHeight="1" x14ac:dyDescent="0.2">
      <c r="A25" s="139" t="s">
        <v>43</v>
      </c>
      <c r="B25" s="139"/>
      <c r="C25" s="139"/>
      <c r="D25" s="139"/>
      <c r="E25" s="139"/>
      <c r="F25" s="137" t="s">
        <v>39</v>
      </c>
      <c r="G25" s="137"/>
      <c r="H25" s="137"/>
      <c r="I25" s="137"/>
      <c r="J25" s="37">
        <f t="shared" ref="J25:L25" si="0">+J23/J24*100</f>
        <v>100</v>
      </c>
      <c r="K25" s="37">
        <f t="shared" si="0"/>
        <v>100</v>
      </c>
      <c r="L25" s="37">
        <f t="shared" si="0"/>
        <v>100</v>
      </c>
      <c r="M25" s="37">
        <f t="shared" ref="M25" si="1">+M23/M24*100</f>
        <v>100</v>
      </c>
      <c r="N25" s="176">
        <f>+N23/N24*100</f>
        <v>100</v>
      </c>
      <c r="O25" s="176"/>
      <c r="P25" s="137"/>
      <c r="Q25" s="13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75" x14ac:dyDescent="0.2">
      <c r="A29" s="14"/>
      <c r="B29" s="14"/>
      <c r="C29" s="14"/>
      <c r="D29" s="14"/>
      <c r="E29" s="14"/>
      <c r="F29" s="168" t="s">
        <v>11</v>
      </c>
      <c r="G29" s="168"/>
      <c r="H29" s="168"/>
      <c r="I29" s="14"/>
      <c r="J29" s="14"/>
      <c r="K29" s="14"/>
      <c r="L29" s="14"/>
      <c r="M29" s="14"/>
      <c r="N29" s="14"/>
      <c r="O29" s="168" t="s">
        <v>12</v>
      </c>
      <c r="P29" s="168"/>
      <c r="Q29" s="14"/>
    </row>
    <row r="30" spans="1:17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75" x14ac:dyDescent="0.2">
      <c r="A34" s="7"/>
      <c r="B34" s="7"/>
      <c r="C34" s="7"/>
      <c r="D34" s="7"/>
      <c r="E34" s="7"/>
      <c r="F34" s="142"/>
      <c r="G34" s="143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 x14ac:dyDescent="0.2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75" x14ac:dyDescent="0.2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 x14ac:dyDescent="0.2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showGridLines="0" zoomScale="60" zoomScaleNormal="60" workbookViewId="0">
      <selection activeCell="N29" sqref="N2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9.140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15" t="s">
        <v>185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8" s="4" customFormat="1" ht="9.75" customHeight="1" x14ac:dyDescent="0.2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17" t="s">
        <v>52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4" t="s">
        <v>1</v>
      </c>
      <c r="B5" s="114" t="s">
        <v>2</v>
      </c>
      <c r="C5" s="114"/>
      <c r="D5" s="114"/>
      <c r="E5" s="114"/>
      <c r="F5" s="114"/>
      <c r="G5" s="114"/>
      <c r="H5" s="114"/>
      <c r="I5" s="114"/>
      <c r="J5" s="114" t="s">
        <v>10</v>
      </c>
      <c r="K5" s="114"/>
      <c r="L5" s="114"/>
      <c r="M5" s="114"/>
      <c r="N5" s="114"/>
      <c r="O5" s="114" t="s">
        <v>9</v>
      </c>
      <c r="P5" s="114"/>
      <c r="Q5" s="114"/>
      <c r="R5" s="3"/>
    </row>
    <row r="6" spans="1:18" s="4" customFormat="1" ht="18.75" customHeight="1" x14ac:dyDescent="0.2">
      <c r="A6" s="114"/>
      <c r="B6" s="114"/>
      <c r="C6" s="114"/>
      <c r="D6" s="114"/>
      <c r="E6" s="114"/>
      <c r="F6" s="114"/>
      <c r="G6" s="114"/>
      <c r="H6" s="114"/>
      <c r="I6" s="114"/>
      <c r="J6" s="70" t="s">
        <v>3</v>
      </c>
      <c r="K6" s="114" t="s">
        <v>2</v>
      </c>
      <c r="L6" s="114"/>
      <c r="M6" s="114"/>
      <c r="N6" s="114"/>
      <c r="O6" s="70" t="s">
        <v>1</v>
      </c>
      <c r="P6" s="114" t="s">
        <v>2</v>
      </c>
      <c r="Q6" s="114"/>
      <c r="R6" s="3"/>
    </row>
    <row r="7" spans="1:18" s="26" customFormat="1" ht="88.5" customHeight="1" x14ac:dyDescent="0.2">
      <c r="A7" s="50" t="str">
        <f>+MIR!A5</f>
        <v>N/A</v>
      </c>
      <c r="B7" s="154" t="str">
        <f>+MIR!B5</f>
        <v>FONDO DE APORTACIONES PARA EL FORTALECIMIENTO DE LOS MUNICIPIOS Y DE LAS DEMARCACIONES TERRITORIALES DEMARCACIONES TERRITORIALES DE LA CIUDAD DE MÉXICO</v>
      </c>
      <c r="C7" s="154"/>
      <c r="D7" s="154"/>
      <c r="E7" s="154"/>
      <c r="F7" s="154"/>
      <c r="G7" s="154"/>
      <c r="H7" s="154"/>
      <c r="I7" s="154"/>
      <c r="J7" s="74" t="str">
        <f>+MIR!E5</f>
        <v>4</v>
      </c>
      <c r="K7" s="155" t="str">
        <f>+MIR!F5</f>
        <v>FINANZAS DE CALIDAD Y ESTABILIDAD ECONÓMICA</v>
      </c>
      <c r="L7" s="155"/>
      <c r="M7" s="155"/>
      <c r="N7" s="155"/>
      <c r="O7" s="74">
        <v>5</v>
      </c>
      <c r="P7" s="174" t="str">
        <f>+MIR!K5</f>
        <v>TESORERÍA MUNICIPAL</v>
      </c>
      <c r="Q7" s="155"/>
    </row>
    <row r="8" spans="1:18" s="4" customFormat="1" ht="41.25" customHeight="1" x14ac:dyDescent="0.2">
      <c r="A8" s="114" t="s">
        <v>13</v>
      </c>
      <c r="B8" s="114"/>
      <c r="C8" s="114"/>
      <c r="D8" s="114"/>
      <c r="E8" s="114"/>
      <c r="F8" s="128" t="str">
        <f>+MIR!C6</f>
        <v>Satisfacer los requerimientos de la administración pública municipal necesarios para cumplir con sus obligaciones operativas y financieras.</v>
      </c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</row>
    <row r="9" spans="1:18" s="4" customFormat="1" ht="18" customHeight="1" x14ac:dyDescent="0.2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</row>
    <row r="10" spans="1:18" s="4" customFormat="1" ht="21" customHeight="1" x14ac:dyDescent="0.2">
      <c r="A10" s="114" t="s">
        <v>14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</row>
    <row r="11" spans="1:18" s="4" customFormat="1" ht="13.5" customHeight="1" x14ac:dyDescent="0.2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</row>
    <row r="12" spans="1:18" s="4" customFormat="1" ht="54.75" customHeight="1" x14ac:dyDescent="0.2">
      <c r="A12" s="118" t="s">
        <v>2</v>
      </c>
      <c r="B12" s="118"/>
      <c r="C12" s="118"/>
      <c r="D12" s="128" t="str">
        <f>+MIR!C15</f>
        <v>Porcentaje de elementos policiacos beneficiados con necesidades de seguridad pública atendidas con recursos de FORTAMUN.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72" t="s">
        <v>15</v>
      </c>
      <c r="Q12" s="12" t="s">
        <v>38</v>
      </c>
    </row>
    <row r="13" spans="1:18" s="4" customFormat="1" ht="36" customHeight="1" x14ac:dyDescent="0.2">
      <c r="A13" s="118" t="s">
        <v>16</v>
      </c>
      <c r="B13" s="118"/>
      <c r="C13" s="118"/>
      <c r="D13" s="119" t="s">
        <v>145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1"/>
    </row>
    <row r="14" spans="1:18" s="4" customFormat="1" ht="51" customHeight="1" x14ac:dyDescent="0.2">
      <c r="A14" s="118" t="s">
        <v>7</v>
      </c>
      <c r="B14" s="118"/>
      <c r="C14" s="118"/>
      <c r="D14" s="119" t="s">
        <v>147</v>
      </c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1"/>
      <c r="P14" s="72" t="s">
        <v>36</v>
      </c>
      <c r="Q14" s="12" t="s">
        <v>51</v>
      </c>
    </row>
    <row r="15" spans="1:18" s="4" customFormat="1" ht="33" customHeight="1" x14ac:dyDescent="0.2">
      <c r="A15" s="118" t="s">
        <v>17</v>
      </c>
      <c r="B15" s="118"/>
      <c r="C15" s="118"/>
      <c r="D15" s="128" t="s">
        <v>47</v>
      </c>
      <c r="E15" s="128"/>
      <c r="F15" s="128"/>
      <c r="G15" s="128"/>
      <c r="H15" s="128"/>
      <c r="I15" s="128"/>
      <c r="J15" s="118" t="s">
        <v>18</v>
      </c>
      <c r="K15" s="118"/>
      <c r="L15" s="130" t="s">
        <v>40</v>
      </c>
      <c r="M15" s="130"/>
      <c r="N15" s="130"/>
      <c r="O15" s="130"/>
      <c r="P15" s="72" t="s">
        <v>19</v>
      </c>
      <c r="Q15" s="12" t="s">
        <v>41</v>
      </c>
    </row>
    <row r="16" spans="1:18" s="4" customFormat="1" ht="24" customHeight="1" x14ac:dyDescent="0.2">
      <c r="A16" s="118" t="s">
        <v>20</v>
      </c>
      <c r="B16" s="118"/>
      <c r="C16" s="118"/>
      <c r="D16" s="128" t="s">
        <v>45</v>
      </c>
      <c r="E16" s="128"/>
      <c r="F16" s="128"/>
      <c r="G16" s="128"/>
      <c r="H16" s="128"/>
      <c r="I16" s="128"/>
      <c r="J16" s="118" t="s">
        <v>21</v>
      </c>
      <c r="K16" s="118"/>
      <c r="L16" s="118"/>
      <c r="M16" s="118"/>
      <c r="N16" s="118"/>
      <c r="O16" s="118"/>
      <c r="P16" s="128" t="str">
        <f>+MIR!A15</f>
        <v>Componente 2 = Subprograma</v>
      </c>
      <c r="Q16" s="128"/>
    </row>
    <row r="17" spans="1:17" s="4" customFormat="1" ht="42.75" customHeight="1" x14ac:dyDescent="0.2">
      <c r="A17" s="118" t="s">
        <v>22</v>
      </c>
      <c r="B17" s="118"/>
      <c r="C17" s="118"/>
      <c r="D17" s="128" t="str">
        <f>+MIR!B15</f>
        <v>Necesidades de seguridad pública atendidas.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</row>
    <row r="18" spans="1:17" s="4" customFormat="1" ht="12" customHeight="1" x14ac:dyDescent="0.2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t="20.25" customHeight="1" x14ac:dyDescent="0.2">
      <c r="A19" s="131" t="s">
        <v>23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32" t="s">
        <v>24</v>
      </c>
      <c r="B21" s="132"/>
      <c r="C21" s="132"/>
      <c r="D21" s="132"/>
      <c r="E21" s="132"/>
      <c r="F21" s="114" t="s">
        <v>25</v>
      </c>
      <c r="G21" s="114"/>
      <c r="H21" s="114" t="s">
        <v>26</v>
      </c>
      <c r="I21" s="114"/>
      <c r="J21" s="132" t="s">
        <v>27</v>
      </c>
      <c r="K21" s="132"/>
      <c r="L21" s="132"/>
      <c r="M21" s="132"/>
      <c r="N21" s="132" t="s">
        <v>28</v>
      </c>
      <c r="O21" s="132"/>
      <c r="P21" s="132" t="s">
        <v>29</v>
      </c>
      <c r="Q21" s="132"/>
    </row>
    <row r="22" spans="1:17" ht="29.25" customHeight="1" x14ac:dyDescent="0.2">
      <c r="A22" s="132"/>
      <c r="B22" s="132"/>
      <c r="C22" s="132"/>
      <c r="D22" s="132"/>
      <c r="E22" s="132"/>
      <c r="F22" s="114"/>
      <c r="G22" s="114"/>
      <c r="H22" s="114"/>
      <c r="I22" s="114"/>
      <c r="J22" s="71" t="s">
        <v>30</v>
      </c>
      <c r="K22" s="71" t="s">
        <v>31</v>
      </c>
      <c r="L22" s="71" t="s">
        <v>32</v>
      </c>
      <c r="M22" s="71" t="s">
        <v>33</v>
      </c>
      <c r="N22" s="132"/>
      <c r="O22" s="132"/>
      <c r="P22" s="132"/>
      <c r="Q22" s="132"/>
    </row>
    <row r="23" spans="1:17" s="36" customFormat="1" ht="85.5" customHeight="1" x14ac:dyDescent="0.2">
      <c r="A23" s="133" t="s">
        <v>146</v>
      </c>
      <c r="B23" s="133"/>
      <c r="C23" s="133"/>
      <c r="D23" s="133"/>
      <c r="E23" s="133"/>
      <c r="F23" s="138" t="s">
        <v>149</v>
      </c>
      <c r="G23" s="138"/>
      <c r="H23" s="137" t="s">
        <v>44</v>
      </c>
      <c r="I23" s="137"/>
      <c r="J23" s="182">
        <v>71</v>
      </c>
      <c r="K23" s="182">
        <v>71</v>
      </c>
      <c r="L23" s="182">
        <v>71</v>
      </c>
      <c r="M23" s="182">
        <v>71</v>
      </c>
      <c r="N23" s="183">
        <f>SUM(J23:M23)</f>
        <v>284</v>
      </c>
      <c r="O23" s="183"/>
      <c r="P23" s="137"/>
      <c r="Q23" s="137"/>
    </row>
    <row r="24" spans="1:17" s="36" customFormat="1" ht="84" customHeight="1" x14ac:dyDescent="0.2">
      <c r="A24" s="133" t="s">
        <v>148</v>
      </c>
      <c r="B24" s="133"/>
      <c r="C24" s="133"/>
      <c r="D24" s="133"/>
      <c r="E24" s="133"/>
      <c r="F24" s="138" t="s">
        <v>149</v>
      </c>
      <c r="G24" s="138"/>
      <c r="H24" s="137" t="s">
        <v>44</v>
      </c>
      <c r="I24" s="137"/>
      <c r="J24" s="182">
        <f>284/4</f>
        <v>71</v>
      </c>
      <c r="K24" s="182">
        <v>71</v>
      </c>
      <c r="L24" s="182">
        <v>71</v>
      </c>
      <c r="M24" s="182">
        <v>71</v>
      </c>
      <c r="N24" s="183">
        <v>284</v>
      </c>
      <c r="O24" s="183"/>
      <c r="P24" s="137"/>
      <c r="Q24" s="137"/>
    </row>
    <row r="25" spans="1:17" s="36" customFormat="1" ht="24.75" customHeight="1" x14ac:dyDescent="0.2">
      <c r="A25" s="139" t="s">
        <v>43</v>
      </c>
      <c r="B25" s="139"/>
      <c r="C25" s="139"/>
      <c r="D25" s="139"/>
      <c r="E25" s="139"/>
      <c r="F25" s="137" t="s">
        <v>39</v>
      </c>
      <c r="G25" s="137"/>
      <c r="H25" s="137"/>
      <c r="I25" s="137"/>
      <c r="J25" s="37">
        <f t="shared" ref="J25:M25" si="0">+J23/J24*100</f>
        <v>100</v>
      </c>
      <c r="K25" s="37">
        <f t="shared" si="0"/>
        <v>100</v>
      </c>
      <c r="L25" s="37">
        <f t="shared" si="0"/>
        <v>100</v>
      </c>
      <c r="M25" s="37">
        <f t="shared" si="0"/>
        <v>100</v>
      </c>
      <c r="N25" s="176">
        <f>+N23/N24*100</f>
        <v>100</v>
      </c>
      <c r="O25" s="176"/>
      <c r="P25" s="137"/>
      <c r="Q25" s="13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75" x14ac:dyDescent="0.2">
      <c r="A29" s="14"/>
      <c r="B29" s="14"/>
      <c r="C29" s="14"/>
      <c r="D29" s="14"/>
      <c r="E29" s="14"/>
      <c r="F29" s="168" t="s">
        <v>11</v>
      </c>
      <c r="G29" s="168"/>
      <c r="H29" s="168"/>
      <c r="I29" s="14"/>
      <c r="J29" s="14"/>
      <c r="K29" s="14"/>
      <c r="L29" s="14"/>
      <c r="M29" s="14"/>
      <c r="N29" s="14"/>
      <c r="O29" s="168" t="s">
        <v>12</v>
      </c>
      <c r="P29" s="168"/>
      <c r="Q29" s="14"/>
    </row>
    <row r="30" spans="1:17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75" x14ac:dyDescent="0.2">
      <c r="A34" s="7"/>
      <c r="B34" s="7"/>
      <c r="C34" s="7"/>
      <c r="D34" s="7"/>
      <c r="E34" s="7"/>
      <c r="F34" s="142"/>
      <c r="G34" s="143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 x14ac:dyDescent="0.2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75" x14ac:dyDescent="0.2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 x14ac:dyDescent="0.2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showGridLines="0" zoomScale="60" zoomScaleNormal="60" workbookViewId="0">
      <selection activeCell="N24" sqref="N24:O2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9.140625" style="2" customWidth="1"/>
    <col min="8" max="8" width="6.85546875" style="2" customWidth="1"/>
    <col min="9" max="9" width="8.140625" style="2" customWidth="1"/>
    <col min="10" max="10" width="18.85546875" style="2" customWidth="1"/>
    <col min="11" max="11" width="20.5703125" style="2" customWidth="1"/>
    <col min="12" max="12" width="20.7109375" style="2" customWidth="1"/>
    <col min="13" max="13" width="19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15" t="s">
        <v>185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8" s="4" customFormat="1" ht="9.75" customHeight="1" x14ac:dyDescent="0.2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17" t="s">
        <v>52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4" t="s">
        <v>1</v>
      </c>
      <c r="B5" s="114" t="s">
        <v>2</v>
      </c>
      <c r="C5" s="114"/>
      <c r="D5" s="114"/>
      <c r="E5" s="114"/>
      <c r="F5" s="114"/>
      <c r="G5" s="114"/>
      <c r="H5" s="114"/>
      <c r="I5" s="114"/>
      <c r="J5" s="114" t="s">
        <v>10</v>
      </c>
      <c r="K5" s="114"/>
      <c r="L5" s="114"/>
      <c r="M5" s="114"/>
      <c r="N5" s="114"/>
      <c r="O5" s="114" t="s">
        <v>9</v>
      </c>
      <c r="P5" s="114"/>
      <c r="Q5" s="114"/>
      <c r="R5" s="3"/>
    </row>
    <row r="6" spans="1:18" s="4" customFormat="1" ht="18.75" customHeight="1" x14ac:dyDescent="0.2">
      <c r="A6" s="114"/>
      <c r="B6" s="114"/>
      <c r="C6" s="114"/>
      <c r="D6" s="114"/>
      <c r="E6" s="114"/>
      <c r="F6" s="114"/>
      <c r="G6" s="114"/>
      <c r="H6" s="114"/>
      <c r="I6" s="114"/>
      <c r="J6" s="70" t="s">
        <v>3</v>
      </c>
      <c r="K6" s="114" t="s">
        <v>2</v>
      </c>
      <c r="L6" s="114"/>
      <c r="M6" s="114"/>
      <c r="N6" s="114"/>
      <c r="O6" s="70" t="s">
        <v>1</v>
      </c>
      <c r="P6" s="114" t="s">
        <v>2</v>
      </c>
      <c r="Q6" s="114"/>
      <c r="R6" s="3"/>
    </row>
    <row r="7" spans="1:18" s="26" customFormat="1" ht="88.5" customHeight="1" x14ac:dyDescent="0.2">
      <c r="A7" s="50" t="str">
        <f>+MIR!A5</f>
        <v>N/A</v>
      </c>
      <c r="B7" s="154" t="str">
        <f>+MIR!B5</f>
        <v>FONDO DE APORTACIONES PARA EL FORTALECIMIENTO DE LOS MUNICIPIOS Y DE LAS DEMARCACIONES TERRITORIALES DEMARCACIONES TERRITORIALES DE LA CIUDAD DE MÉXICO</v>
      </c>
      <c r="C7" s="154"/>
      <c r="D7" s="154"/>
      <c r="E7" s="154"/>
      <c r="F7" s="154"/>
      <c r="G7" s="154"/>
      <c r="H7" s="154"/>
      <c r="I7" s="154"/>
      <c r="J7" s="74" t="str">
        <f>+MIR!E5</f>
        <v>4</v>
      </c>
      <c r="K7" s="155" t="str">
        <f>+MIR!F5</f>
        <v>FINANZAS DE CALIDAD Y ESTABILIDAD ECONÓMICA</v>
      </c>
      <c r="L7" s="155"/>
      <c r="M7" s="155"/>
      <c r="N7" s="155"/>
      <c r="O7" s="74">
        <v>5</v>
      </c>
      <c r="P7" s="174" t="str">
        <f>+MIR!K5</f>
        <v>TESORERÍA MUNICIPAL</v>
      </c>
      <c r="Q7" s="155"/>
    </row>
    <row r="8" spans="1:18" s="4" customFormat="1" ht="41.25" customHeight="1" x14ac:dyDescent="0.2">
      <c r="A8" s="114" t="s">
        <v>13</v>
      </c>
      <c r="B8" s="114"/>
      <c r="C8" s="114"/>
      <c r="D8" s="114"/>
      <c r="E8" s="114"/>
      <c r="F8" s="128" t="str">
        <f>+MIR!C6</f>
        <v>Satisfacer los requerimientos de la administración pública municipal necesarios para cumplir con sus obligaciones operativas y financieras.</v>
      </c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</row>
    <row r="9" spans="1:18" s="4" customFormat="1" ht="18" customHeight="1" x14ac:dyDescent="0.2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</row>
    <row r="10" spans="1:18" s="4" customFormat="1" ht="21" customHeight="1" x14ac:dyDescent="0.2">
      <c r="A10" s="114" t="s">
        <v>14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</row>
    <row r="11" spans="1:18" s="4" customFormat="1" ht="13.5" customHeight="1" x14ac:dyDescent="0.2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</row>
    <row r="12" spans="1:18" s="4" customFormat="1" ht="54.75" customHeight="1" x14ac:dyDescent="0.2">
      <c r="A12" s="118" t="s">
        <v>2</v>
      </c>
      <c r="B12" s="118"/>
      <c r="C12" s="118"/>
      <c r="D12" s="128" t="str">
        <f>+MIR!C16</f>
        <v>Porcentaje de cumplimiento de pago de nómina a elementos de corporaciones policiacas del municipio.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72" t="s">
        <v>15</v>
      </c>
      <c r="Q12" s="12" t="s">
        <v>38</v>
      </c>
    </row>
    <row r="13" spans="1:18" s="4" customFormat="1" ht="36" customHeight="1" x14ac:dyDescent="0.2">
      <c r="A13" s="118" t="s">
        <v>16</v>
      </c>
      <c r="B13" s="118"/>
      <c r="C13" s="118"/>
      <c r="D13" s="119" t="s">
        <v>150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1"/>
    </row>
    <row r="14" spans="1:18" s="4" customFormat="1" ht="51" customHeight="1" x14ac:dyDescent="0.2">
      <c r="A14" s="118" t="s">
        <v>7</v>
      </c>
      <c r="B14" s="118"/>
      <c r="C14" s="118"/>
      <c r="D14" s="119" t="s">
        <v>151</v>
      </c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1"/>
      <c r="P14" s="72" t="s">
        <v>36</v>
      </c>
      <c r="Q14" s="12" t="s">
        <v>51</v>
      </c>
    </row>
    <row r="15" spans="1:18" s="4" customFormat="1" ht="33" customHeight="1" x14ac:dyDescent="0.2">
      <c r="A15" s="118" t="s">
        <v>17</v>
      </c>
      <c r="B15" s="118"/>
      <c r="C15" s="118"/>
      <c r="D15" s="128" t="s">
        <v>47</v>
      </c>
      <c r="E15" s="128"/>
      <c r="F15" s="128"/>
      <c r="G15" s="128"/>
      <c r="H15" s="128"/>
      <c r="I15" s="128"/>
      <c r="J15" s="118" t="s">
        <v>18</v>
      </c>
      <c r="K15" s="118"/>
      <c r="L15" s="130" t="s">
        <v>40</v>
      </c>
      <c r="M15" s="130"/>
      <c r="N15" s="130"/>
      <c r="O15" s="130"/>
      <c r="P15" s="72" t="s">
        <v>19</v>
      </c>
      <c r="Q15" s="12" t="s">
        <v>41</v>
      </c>
    </row>
    <row r="16" spans="1:18" s="4" customFormat="1" ht="24" customHeight="1" x14ac:dyDescent="0.2">
      <c r="A16" s="118" t="s">
        <v>20</v>
      </c>
      <c r="B16" s="118"/>
      <c r="C16" s="118"/>
      <c r="D16" s="128" t="s">
        <v>45</v>
      </c>
      <c r="E16" s="128"/>
      <c r="F16" s="128"/>
      <c r="G16" s="128"/>
      <c r="H16" s="128"/>
      <c r="I16" s="128"/>
      <c r="J16" s="118" t="s">
        <v>21</v>
      </c>
      <c r="K16" s="118"/>
      <c r="L16" s="118"/>
      <c r="M16" s="118"/>
      <c r="N16" s="118"/>
      <c r="O16" s="118"/>
      <c r="P16" s="128" t="str">
        <f>+MIR!A16</f>
        <v>Actividad 2.1</v>
      </c>
      <c r="Q16" s="128"/>
    </row>
    <row r="17" spans="1:19" s="4" customFormat="1" ht="42.75" customHeight="1" x14ac:dyDescent="0.2">
      <c r="A17" s="118" t="s">
        <v>22</v>
      </c>
      <c r="B17" s="118"/>
      <c r="C17" s="118"/>
      <c r="D17" s="128" t="str">
        <f>+MIR!B16</f>
        <v>Pago de nómina a elementos policiacos del municipio.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</row>
    <row r="18" spans="1:19" s="4" customFormat="1" ht="12" customHeight="1" x14ac:dyDescent="0.2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9" ht="20.25" customHeight="1" x14ac:dyDescent="0.2">
      <c r="A19" s="131" t="s">
        <v>23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</row>
    <row r="20" spans="1:19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9" ht="30" customHeight="1" x14ac:dyDescent="0.2">
      <c r="A21" s="132" t="s">
        <v>24</v>
      </c>
      <c r="B21" s="132"/>
      <c r="C21" s="132"/>
      <c r="D21" s="132"/>
      <c r="E21" s="132"/>
      <c r="F21" s="114" t="s">
        <v>25</v>
      </c>
      <c r="G21" s="114"/>
      <c r="H21" s="114" t="s">
        <v>26</v>
      </c>
      <c r="I21" s="114"/>
      <c r="J21" s="132" t="s">
        <v>27</v>
      </c>
      <c r="K21" s="132"/>
      <c r="L21" s="132"/>
      <c r="M21" s="132"/>
      <c r="N21" s="132" t="s">
        <v>28</v>
      </c>
      <c r="O21" s="132"/>
      <c r="P21" s="132" t="s">
        <v>29</v>
      </c>
      <c r="Q21" s="132"/>
    </row>
    <row r="22" spans="1:19" ht="29.25" customHeight="1" x14ac:dyDescent="0.2">
      <c r="A22" s="132"/>
      <c r="B22" s="132"/>
      <c r="C22" s="132"/>
      <c r="D22" s="132"/>
      <c r="E22" s="132"/>
      <c r="F22" s="114"/>
      <c r="G22" s="114"/>
      <c r="H22" s="114"/>
      <c r="I22" s="114"/>
      <c r="J22" s="71" t="s">
        <v>30</v>
      </c>
      <c r="K22" s="71" t="s">
        <v>31</v>
      </c>
      <c r="L22" s="71" t="s">
        <v>32</v>
      </c>
      <c r="M22" s="71" t="s">
        <v>33</v>
      </c>
      <c r="N22" s="132"/>
      <c r="O22" s="132"/>
      <c r="P22" s="132"/>
      <c r="Q22" s="132"/>
    </row>
    <row r="23" spans="1:19" s="36" customFormat="1" ht="85.5" customHeight="1" x14ac:dyDescent="0.2">
      <c r="A23" s="133" t="s">
        <v>152</v>
      </c>
      <c r="B23" s="133"/>
      <c r="C23" s="133"/>
      <c r="D23" s="133"/>
      <c r="E23" s="133"/>
      <c r="F23" s="138" t="s">
        <v>88</v>
      </c>
      <c r="G23" s="138"/>
      <c r="H23" s="137" t="s">
        <v>44</v>
      </c>
      <c r="I23" s="137"/>
      <c r="J23" s="177">
        <v>16754045</v>
      </c>
      <c r="K23" s="177">
        <v>16727272</v>
      </c>
      <c r="L23" s="177">
        <v>16727272</v>
      </c>
      <c r="M23" s="177">
        <v>16727272</v>
      </c>
      <c r="N23" s="184">
        <f>SUM(J23:M23)</f>
        <v>66935861</v>
      </c>
      <c r="O23" s="184"/>
      <c r="P23" s="137"/>
      <c r="Q23" s="137"/>
      <c r="R23" s="78"/>
      <c r="S23" s="78"/>
    </row>
    <row r="24" spans="1:19" s="36" customFormat="1" ht="84" customHeight="1" x14ac:dyDescent="0.2">
      <c r="A24" s="133" t="s">
        <v>153</v>
      </c>
      <c r="B24" s="133"/>
      <c r="C24" s="133"/>
      <c r="D24" s="133"/>
      <c r="E24" s="133"/>
      <c r="F24" s="138" t="s">
        <v>88</v>
      </c>
      <c r="G24" s="138"/>
      <c r="H24" s="137" t="s">
        <v>44</v>
      </c>
      <c r="I24" s="137"/>
      <c r="J24" s="177">
        <v>16754045</v>
      </c>
      <c r="K24" s="177">
        <v>16727272</v>
      </c>
      <c r="L24" s="177">
        <v>16727272</v>
      </c>
      <c r="M24" s="177">
        <v>16727272</v>
      </c>
      <c r="N24" s="184">
        <f>SUM(J24:M24)</f>
        <v>66935861</v>
      </c>
      <c r="O24" s="184"/>
      <c r="P24" s="137"/>
      <c r="Q24" s="137"/>
    </row>
    <row r="25" spans="1:19" s="36" customFormat="1" ht="24.75" customHeight="1" x14ac:dyDescent="0.2">
      <c r="A25" s="139" t="s">
        <v>43</v>
      </c>
      <c r="B25" s="139"/>
      <c r="C25" s="139"/>
      <c r="D25" s="139"/>
      <c r="E25" s="139"/>
      <c r="F25" s="137" t="s">
        <v>39</v>
      </c>
      <c r="G25" s="137"/>
      <c r="H25" s="137"/>
      <c r="I25" s="137"/>
      <c r="J25" s="37">
        <f t="shared" ref="J25:M25" si="0">+J23/J24*100</f>
        <v>100</v>
      </c>
      <c r="K25" s="37">
        <f t="shared" si="0"/>
        <v>100</v>
      </c>
      <c r="L25" s="37">
        <f t="shared" si="0"/>
        <v>100</v>
      </c>
      <c r="M25" s="37">
        <f t="shared" si="0"/>
        <v>100</v>
      </c>
      <c r="N25" s="176">
        <f>+N23/N24*100</f>
        <v>100</v>
      </c>
      <c r="O25" s="176"/>
      <c r="P25" s="137"/>
      <c r="Q25" s="137"/>
    </row>
    <row r="26" spans="1:19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9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9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9" ht="18.75" x14ac:dyDescent="0.2">
      <c r="A29" s="14"/>
      <c r="B29" s="14"/>
      <c r="C29" s="14"/>
      <c r="D29" s="14"/>
      <c r="E29" s="14"/>
      <c r="F29" s="168" t="s">
        <v>11</v>
      </c>
      <c r="G29" s="168"/>
      <c r="H29" s="168"/>
      <c r="I29" s="14"/>
      <c r="J29" s="14"/>
      <c r="K29" s="14"/>
      <c r="L29" s="14"/>
      <c r="M29" s="14"/>
      <c r="N29" s="14"/>
      <c r="O29" s="168" t="s">
        <v>12</v>
      </c>
      <c r="P29" s="168"/>
      <c r="Q29" s="14"/>
    </row>
    <row r="30" spans="1:19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9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9" x14ac:dyDescent="0.2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75" x14ac:dyDescent="0.2">
      <c r="A34" s="7"/>
      <c r="B34" s="7"/>
      <c r="C34" s="7"/>
      <c r="D34" s="7"/>
      <c r="E34" s="7"/>
      <c r="F34" s="142"/>
      <c r="G34" s="143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 x14ac:dyDescent="0.2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75" x14ac:dyDescent="0.2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 x14ac:dyDescent="0.2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showGridLines="0" zoomScale="60" zoomScaleNormal="60" workbookViewId="0">
      <selection activeCell="N24" sqref="N24:O2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9.140625" style="2" customWidth="1"/>
    <col min="8" max="8" width="6.85546875" style="2" customWidth="1"/>
    <col min="9" max="9" width="8.140625" style="2" customWidth="1"/>
    <col min="10" max="10" width="18.85546875" style="2" customWidth="1"/>
    <col min="11" max="11" width="20.28515625" style="2" customWidth="1"/>
    <col min="12" max="12" width="18.42578125" style="2" customWidth="1"/>
    <col min="13" max="13" width="20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15" t="s">
        <v>185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8" s="4" customFormat="1" ht="9.75" customHeight="1" x14ac:dyDescent="0.2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17" t="s">
        <v>52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4" t="s">
        <v>1</v>
      </c>
      <c r="B5" s="114" t="s">
        <v>2</v>
      </c>
      <c r="C5" s="114"/>
      <c r="D5" s="114"/>
      <c r="E5" s="114"/>
      <c r="F5" s="114"/>
      <c r="G5" s="114"/>
      <c r="H5" s="114"/>
      <c r="I5" s="114"/>
      <c r="J5" s="114" t="s">
        <v>10</v>
      </c>
      <c r="K5" s="114"/>
      <c r="L5" s="114"/>
      <c r="M5" s="114"/>
      <c r="N5" s="114"/>
      <c r="O5" s="114" t="s">
        <v>9</v>
      </c>
      <c r="P5" s="114"/>
      <c r="Q5" s="114"/>
      <c r="R5" s="3"/>
    </row>
    <row r="6" spans="1:18" s="4" customFormat="1" ht="18.75" customHeight="1" x14ac:dyDescent="0.2">
      <c r="A6" s="114"/>
      <c r="B6" s="114"/>
      <c r="C6" s="114"/>
      <c r="D6" s="114"/>
      <c r="E6" s="114"/>
      <c r="F6" s="114"/>
      <c r="G6" s="114"/>
      <c r="H6" s="114"/>
      <c r="I6" s="114"/>
      <c r="J6" s="70" t="s">
        <v>3</v>
      </c>
      <c r="K6" s="114" t="s">
        <v>2</v>
      </c>
      <c r="L6" s="114"/>
      <c r="M6" s="114"/>
      <c r="N6" s="114"/>
      <c r="O6" s="70" t="s">
        <v>1</v>
      </c>
      <c r="P6" s="114" t="s">
        <v>2</v>
      </c>
      <c r="Q6" s="114"/>
      <c r="R6" s="3"/>
    </row>
    <row r="7" spans="1:18" s="26" customFormat="1" ht="88.5" customHeight="1" x14ac:dyDescent="0.2">
      <c r="A7" s="50" t="str">
        <f>+MIR!A5</f>
        <v>N/A</v>
      </c>
      <c r="B7" s="154" t="str">
        <f>+MIR!B5</f>
        <v>FONDO DE APORTACIONES PARA EL FORTALECIMIENTO DE LOS MUNICIPIOS Y DE LAS DEMARCACIONES TERRITORIALES DEMARCACIONES TERRITORIALES DE LA CIUDAD DE MÉXICO</v>
      </c>
      <c r="C7" s="154"/>
      <c r="D7" s="154"/>
      <c r="E7" s="154"/>
      <c r="F7" s="154"/>
      <c r="G7" s="154"/>
      <c r="H7" s="154"/>
      <c r="I7" s="154"/>
      <c r="J7" s="74" t="str">
        <f>+MIR!E5</f>
        <v>4</v>
      </c>
      <c r="K7" s="155" t="str">
        <f>+MIR!F5</f>
        <v>FINANZAS DE CALIDAD Y ESTABILIDAD ECONÓMICA</v>
      </c>
      <c r="L7" s="155"/>
      <c r="M7" s="155"/>
      <c r="N7" s="155"/>
      <c r="O7" s="74">
        <v>5</v>
      </c>
      <c r="P7" s="174" t="str">
        <f>+MIR!K5</f>
        <v>TESORERÍA MUNICIPAL</v>
      </c>
      <c r="Q7" s="155"/>
    </row>
    <row r="8" spans="1:18" s="4" customFormat="1" ht="41.25" customHeight="1" x14ac:dyDescent="0.2">
      <c r="A8" s="114" t="s">
        <v>13</v>
      </c>
      <c r="B8" s="114"/>
      <c r="C8" s="114"/>
      <c r="D8" s="114"/>
      <c r="E8" s="114"/>
      <c r="F8" s="128" t="str">
        <f>+MIR!C6</f>
        <v>Satisfacer los requerimientos de la administración pública municipal necesarios para cumplir con sus obligaciones operativas y financieras.</v>
      </c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</row>
    <row r="9" spans="1:18" s="4" customFormat="1" ht="18" customHeight="1" x14ac:dyDescent="0.2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</row>
    <row r="10" spans="1:18" s="4" customFormat="1" ht="21" customHeight="1" x14ac:dyDescent="0.2">
      <c r="A10" s="114" t="s">
        <v>14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</row>
    <row r="11" spans="1:18" s="4" customFormat="1" ht="13.5" customHeight="1" x14ac:dyDescent="0.2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</row>
    <row r="12" spans="1:18" s="4" customFormat="1" ht="54.75" customHeight="1" x14ac:dyDescent="0.2">
      <c r="A12" s="118" t="s">
        <v>2</v>
      </c>
      <c r="B12" s="118"/>
      <c r="C12" s="118"/>
      <c r="D12" s="128" t="str">
        <f>+MIR!C17</f>
        <v>Porcentaje de cumplimiento de adquisición de combustible para unidades motrices de corporaciones policiacas del municipio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72" t="s">
        <v>15</v>
      </c>
      <c r="Q12" s="12" t="s">
        <v>38</v>
      </c>
    </row>
    <row r="13" spans="1:18" s="4" customFormat="1" ht="36" customHeight="1" x14ac:dyDescent="0.2">
      <c r="A13" s="118" t="s">
        <v>16</v>
      </c>
      <c r="B13" s="118"/>
      <c r="C13" s="118"/>
      <c r="D13" s="119" t="s">
        <v>154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1"/>
    </row>
    <row r="14" spans="1:18" s="4" customFormat="1" ht="51" customHeight="1" x14ac:dyDescent="0.2">
      <c r="A14" s="118" t="s">
        <v>7</v>
      </c>
      <c r="B14" s="118"/>
      <c r="C14" s="118"/>
      <c r="D14" s="119" t="s">
        <v>155</v>
      </c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1"/>
      <c r="P14" s="72" t="s">
        <v>36</v>
      </c>
      <c r="Q14" s="12" t="s">
        <v>51</v>
      </c>
    </row>
    <row r="15" spans="1:18" s="4" customFormat="1" ht="33" customHeight="1" x14ac:dyDescent="0.2">
      <c r="A15" s="118" t="s">
        <v>17</v>
      </c>
      <c r="B15" s="118"/>
      <c r="C15" s="118"/>
      <c r="D15" s="128" t="s">
        <v>47</v>
      </c>
      <c r="E15" s="128"/>
      <c r="F15" s="128"/>
      <c r="G15" s="128"/>
      <c r="H15" s="128"/>
      <c r="I15" s="128"/>
      <c r="J15" s="118" t="s">
        <v>18</v>
      </c>
      <c r="K15" s="118"/>
      <c r="L15" s="130" t="s">
        <v>40</v>
      </c>
      <c r="M15" s="130"/>
      <c r="N15" s="130"/>
      <c r="O15" s="130"/>
      <c r="P15" s="72" t="s">
        <v>19</v>
      </c>
      <c r="Q15" s="12" t="s">
        <v>41</v>
      </c>
    </row>
    <row r="16" spans="1:18" s="4" customFormat="1" ht="24" customHeight="1" x14ac:dyDescent="0.2">
      <c r="A16" s="118" t="s">
        <v>20</v>
      </c>
      <c r="B16" s="118"/>
      <c r="C16" s="118"/>
      <c r="D16" s="128" t="s">
        <v>45</v>
      </c>
      <c r="E16" s="128"/>
      <c r="F16" s="128"/>
      <c r="G16" s="128"/>
      <c r="H16" s="128"/>
      <c r="I16" s="128"/>
      <c r="J16" s="118" t="s">
        <v>21</v>
      </c>
      <c r="K16" s="118"/>
      <c r="L16" s="118"/>
      <c r="M16" s="118"/>
      <c r="N16" s="118"/>
      <c r="O16" s="118"/>
      <c r="P16" s="128" t="str">
        <f>+MIR!A17</f>
        <v>Actividad 2.2</v>
      </c>
      <c r="Q16" s="128"/>
    </row>
    <row r="17" spans="1:17" s="4" customFormat="1" ht="42.75" customHeight="1" x14ac:dyDescent="0.2">
      <c r="A17" s="118" t="s">
        <v>22</v>
      </c>
      <c r="B17" s="118"/>
      <c r="C17" s="118"/>
      <c r="D17" s="128" t="str">
        <f>+MIR!B17</f>
        <v>Adquisición de combustible para unidades motrices de las corporaciones policiacas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</row>
    <row r="18" spans="1:17" s="4" customFormat="1" ht="12" customHeight="1" x14ac:dyDescent="0.2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t="20.25" customHeight="1" x14ac:dyDescent="0.2">
      <c r="A19" s="131" t="s">
        <v>23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32" t="s">
        <v>24</v>
      </c>
      <c r="B21" s="132"/>
      <c r="C21" s="132"/>
      <c r="D21" s="132"/>
      <c r="E21" s="132"/>
      <c r="F21" s="114" t="s">
        <v>25</v>
      </c>
      <c r="G21" s="114"/>
      <c r="H21" s="114" t="s">
        <v>26</v>
      </c>
      <c r="I21" s="114"/>
      <c r="J21" s="132" t="s">
        <v>27</v>
      </c>
      <c r="K21" s="132"/>
      <c r="L21" s="132"/>
      <c r="M21" s="132"/>
      <c r="N21" s="132" t="s">
        <v>28</v>
      </c>
      <c r="O21" s="132"/>
      <c r="P21" s="132" t="s">
        <v>29</v>
      </c>
      <c r="Q21" s="132"/>
    </row>
    <row r="22" spans="1:17" ht="29.25" customHeight="1" x14ac:dyDescent="0.2">
      <c r="A22" s="132"/>
      <c r="B22" s="132"/>
      <c r="C22" s="132"/>
      <c r="D22" s="132"/>
      <c r="E22" s="132"/>
      <c r="F22" s="114"/>
      <c r="G22" s="114"/>
      <c r="H22" s="114"/>
      <c r="I22" s="114"/>
      <c r="J22" s="71" t="s">
        <v>30</v>
      </c>
      <c r="K22" s="71" t="s">
        <v>31</v>
      </c>
      <c r="L22" s="71" t="s">
        <v>32</v>
      </c>
      <c r="M22" s="71" t="s">
        <v>33</v>
      </c>
      <c r="N22" s="132"/>
      <c r="O22" s="132"/>
      <c r="P22" s="132"/>
      <c r="Q22" s="132"/>
    </row>
    <row r="23" spans="1:17" s="36" customFormat="1" ht="85.5" customHeight="1" x14ac:dyDescent="0.2">
      <c r="A23" s="133" t="s">
        <v>115</v>
      </c>
      <c r="B23" s="133"/>
      <c r="C23" s="133"/>
      <c r="D23" s="133"/>
      <c r="E23" s="133"/>
      <c r="F23" s="138" t="s">
        <v>88</v>
      </c>
      <c r="G23" s="138"/>
      <c r="H23" s="137" t="s">
        <v>44</v>
      </c>
      <c r="I23" s="137"/>
      <c r="J23" s="177">
        <f>2447183</f>
        <v>2447183</v>
      </c>
      <c r="K23" s="177">
        <f>4890455-J23</f>
        <v>2443272</v>
      </c>
      <c r="L23" s="177">
        <f>7333728-K23-J23</f>
        <v>2443273</v>
      </c>
      <c r="M23" s="177">
        <f>9777000-L23-K23-J23</f>
        <v>2443272</v>
      </c>
      <c r="N23" s="184">
        <f>SUM(J23:M23)</f>
        <v>9777000</v>
      </c>
      <c r="O23" s="184"/>
      <c r="P23" s="137"/>
      <c r="Q23" s="137"/>
    </row>
    <row r="24" spans="1:17" s="36" customFormat="1" ht="84" customHeight="1" x14ac:dyDescent="0.2">
      <c r="A24" s="133" t="s">
        <v>156</v>
      </c>
      <c r="B24" s="133"/>
      <c r="C24" s="133"/>
      <c r="D24" s="133"/>
      <c r="E24" s="133"/>
      <c r="F24" s="138" t="s">
        <v>88</v>
      </c>
      <c r="G24" s="138"/>
      <c r="H24" s="137" t="s">
        <v>44</v>
      </c>
      <c r="I24" s="137"/>
      <c r="J24" s="177">
        <f>2447183</f>
        <v>2447183</v>
      </c>
      <c r="K24" s="177">
        <f>4890455-J24</f>
        <v>2443272</v>
      </c>
      <c r="L24" s="177">
        <f>7333728-K24-J24</f>
        <v>2443273</v>
      </c>
      <c r="M24" s="177">
        <f>9777000-L24-K24-J24</f>
        <v>2443272</v>
      </c>
      <c r="N24" s="184">
        <f>SUM(J24:M24)</f>
        <v>9777000</v>
      </c>
      <c r="O24" s="184"/>
      <c r="P24" s="137"/>
      <c r="Q24" s="137"/>
    </row>
    <row r="25" spans="1:17" s="36" customFormat="1" ht="24.75" customHeight="1" x14ac:dyDescent="0.2">
      <c r="A25" s="139" t="s">
        <v>43</v>
      </c>
      <c r="B25" s="139"/>
      <c r="C25" s="139"/>
      <c r="D25" s="139"/>
      <c r="E25" s="139"/>
      <c r="F25" s="137" t="s">
        <v>39</v>
      </c>
      <c r="G25" s="137"/>
      <c r="H25" s="137"/>
      <c r="I25" s="137"/>
      <c r="J25" s="37">
        <f t="shared" ref="J25:M25" si="0">+J23/J24*100</f>
        <v>100</v>
      </c>
      <c r="K25" s="37">
        <f t="shared" si="0"/>
        <v>100</v>
      </c>
      <c r="L25" s="37">
        <f t="shared" si="0"/>
        <v>100</v>
      </c>
      <c r="M25" s="37">
        <f t="shared" si="0"/>
        <v>100</v>
      </c>
      <c r="N25" s="176">
        <f>+N23/N24*100</f>
        <v>100</v>
      </c>
      <c r="O25" s="176"/>
      <c r="P25" s="137"/>
      <c r="Q25" s="13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75" x14ac:dyDescent="0.2">
      <c r="A29" s="14"/>
      <c r="B29" s="14"/>
      <c r="C29" s="14"/>
      <c r="D29" s="14"/>
      <c r="E29" s="14"/>
      <c r="F29" s="168" t="s">
        <v>11</v>
      </c>
      <c r="G29" s="168"/>
      <c r="H29" s="168"/>
      <c r="I29" s="14"/>
      <c r="J29" s="14"/>
      <c r="K29" s="14"/>
      <c r="L29" s="14"/>
      <c r="M29" s="14"/>
      <c r="N29" s="14"/>
      <c r="O29" s="168" t="s">
        <v>12</v>
      </c>
      <c r="P29" s="168"/>
      <c r="Q29" s="14"/>
    </row>
    <row r="30" spans="1:17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A32" s="7"/>
      <c r="B32" s="7"/>
      <c r="C32" s="7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">
      <c r="A33" s="7"/>
      <c r="B33" s="7"/>
      <c r="C33" s="7"/>
      <c r="D33" s="6"/>
      <c r="E33" s="6"/>
      <c r="F33" s="6"/>
      <c r="G33" s="6"/>
      <c r="H33" s="6"/>
      <c r="I33" s="6"/>
      <c r="J33" s="7"/>
      <c r="K33" s="7"/>
      <c r="L33" s="7"/>
      <c r="M33" s="7"/>
      <c r="N33" s="7"/>
      <c r="O33" s="6"/>
      <c r="P33" s="6"/>
      <c r="Q33" s="7"/>
    </row>
    <row r="34" spans="1:17" ht="15.75" x14ac:dyDescent="0.2">
      <c r="A34" s="7"/>
      <c r="B34" s="7"/>
      <c r="C34" s="7"/>
      <c r="D34" s="7"/>
      <c r="E34" s="7"/>
      <c r="F34" s="142"/>
      <c r="G34" s="143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7"/>
      <c r="P35" s="7"/>
      <c r="Q35" s="7"/>
    </row>
    <row r="36" spans="1:17" x14ac:dyDescent="0.2">
      <c r="B36" s="1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</row>
    <row r="37" spans="1:17" ht="18.75" x14ac:dyDescent="0.2">
      <c r="B37" s="1"/>
      <c r="C37" s="9"/>
      <c r="D37" s="9"/>
      <c r="E37" s="9"/>
      <c r="F37" s="9"/>
      <c r="G37" s="9"/>
      <c r="H37" s="9"/>
      <c r="I37" s="9"/>
      <c r="J37" s="9"/>
      <c r="K37" s="9"/>
      <c r="L37" s="1"/>
      <c r="M37" s="1"/>
    </row>
    <row r="38" spans="1:17" x14ac:dyDescent="0.2"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"/>
      <c r="M38" s="1"/>
    </row>
    <row r="39" spans="1:17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32</vt:i4>
      </vt:variant>
    </vt:vector>
  </HeadingPairs>
  <TitlesOfParts>
    <vt:vector size="48" baseType="lpstr">
      <vt:lpstr>MIR</vt:lpstr>
      <vt:lpstr>FIN</vt:lpstr>
      <vt:lpstr>PROPOSITO</vt:lpstr>
      <vt:lpstr>COMPONENTE 1</vt:lpstr>
      <vt:lpstr>ACT 1.1</vt:lpstr>
      <vt:lpstr>ACT 1.2</vt:lpstr>
      <vt:lpstr>COMPONENTE 2</vt:lpstr>
      <vt:lpstr>ACT 2.1</vt:lpstr>
      <vt:lpstr>ACT 2.2</vt:lpstr>
      <vt:lpstr>ACT 2.3</vt:lpstr>
      <vt:lpstr>ACT 2.4</vt:lpstr>
      <vt:lpstr>ACT 2.5</vt:lpstr>
      <vt:lpstr>ACT 2.6</vt:lpstr>
      <vt:lpstr>ACT 2.7</vt:lpstr>
      <vt:lpstr>ACT 2.8</vt:lpstr>
      <vt:lpstr>ACT 2.9</vt:lpstr>
      <vt:lpstr>'ACT 1.1'!Área_de_impresión</vt:lpstr>
      <vt:lpstr>'ACT 1.2'!Área_de_impresión</vt:lpstr>
      <vt:lpstr>'ACT 2.1'!Área_de_impresión</vt:lpstr>
      <vt:lpstr>'ACT 2.2'!Área_de_impresión</vt:lpstr>
      <vt:lpstr>'ACT 2.3'!Área_de_impresión</vt:lpstr>
      <vt:lpstr>'ACT 2.4'!Área_de_impresión</vt:lpstr>
      <vt:lpstr>'ACT 2.5'!Área_de_impresión</vt:lpstr>
      <vt:lpstr>'ACT 2.6'!Área_de_impresión</vt:lpstr>
      <vt:lpstr>'ACT 2.7'!Área_de_impresión</vt:lpstr>
      <vt:lpstr>'ACT 2.8'!Área_de_impresión</vt:lpstr>
      <vt:lpstr>'ACT 2.9'!Área_de_impresión</vt:lpstr>
      <vt:lpstr>'COMPONENTE 1'!Área_de_impresión</vt:lpstr>
      <vt:lpstr>'COMPONENTE 2'!Área_de_impresión</vt:lpstr>
      <vt:lpstr>FIN!Área_de_impresión</vt:lpstr>
      <vt:lpstr>MIR!Área_de_impresión</vt:lpstr>
      <vt:lpstr>PROPOSITO!Área_de_impresión</vt:lpstr>
      <vt:lpstr>'ACT 1.1'!Títulos_a_imprimir</vt:lpstr>
      <vt:lpstr>'ACT 1.2'!Títulos_a_imprimir</vt:lpstr>
      <vt:lpstr>'ACT 2.1'!Títulos_a_imprimir</vt:lpstr>
      <vt:lpstr>'ACT 2.2'!Títulos_a_imprimir</vt:lpstr>
      <vt:lpstr>'ACT 2.3'!Títulos_a_imprimir</vt:lpstr>
      <vt:lpstr>'ACT 2.4'!Títulos_a_imprimir</vt:lpstr>
      <vt:lpstr>'ACT 2.5'!Títulos_a_imprimir</vt:lpstr>
      <vt:lpstr>'ACT 2.6'!Títulos_a_imprimir</vt:lpstr>
      <vt:lpstr>'ACT 2.7'!Títulos_a_imprimir</vt:lpstr>
      <vt:lpstr>'ACT 2.8'!Títulos_a_imprimir</vt:lpstr>
      <vt:lpstr>'ACT 2.9'!Títulos_a_imprimir</vt:lpstr>
      <vt:lpstr>'COMPONENTE 1'!Títulos_a_imprimir</vt:lpstr>
      <vt:lpstr>'COMPONENTE 2'!Títulos_a_imprimir</vt:lpstr>
      <vt:lpstr>FIN!Títulos_a_imprimir</vt:lpstr>
      <vt:lpstr>MIR!Títulos_a_imprimir</vt:lpstr>
      <vt:lpstr>PROPOSITO!Títulos_a_imprimir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Martín Campa</cp:lastModifiedBy>
  <cp:lastPrinted>2021-02-18T02:42:56Z</cp:lastPrinted>
  <dcterms:created xsi:type="dcterms:W3CDTF">2016-07-11T17:29:21Z</dcterms:created>
  <dcterms:modified xsi:type="dcterms:W3CDTF">2021-03-25T19:09:37Z</dcterms:modified>
</cp:coreProperties>
</file>